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filterPrivacy="1" defaultThemeVersion="124226"/>
  <xr:revisionPtr revIDLastSave="0" documentId="13_ncr:1_{9BF6C81C-EC29-4F92-941D-72A79D5F7FF3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Vehicles" sheetId="2" r:id="rId1"/>
    <sheet name="Tasks" sheetId="3" r:id="rId2"/>
    <sheet name="Depots" sheetId="5" r:id="rId3"/>
    <sheet name="Modifications" sheetId="6" state="hidden" r:id="rId4"/>
    <sheet name="Areas" sheetId="7" state="hidden" r:id="rId5"/>
    <sheet name="Kieli" sheetId="1" state="hidden" r:id="rId6"/>
    <sheet name="Styles" sheetId="4" state="hidden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5" l="1"/>
  <c r="AO3" i="3"/>
  <c r="D3" i="5"/>
  <c r="T3" i="2"/>
  <c r="Z3" i="2"/>
  <c r="I3" i="3"/>
  <c r="Q3" i="2"/>
  <c r="AE3" i="3"/>
  <c r="AB3" i="2"/>
  <c r="AY3" i="3"/>
  <c r="P2" i="2"/>
  <c r="AJ3" i="3"/>
  <c r="W2" i="3"/>
  <c r="R3" i="3"/>
  <c r="L3" i="5"/>
  <c r="AV3" i="3"/>
  <c r="N3" i="2"/>
  <c r="K3" i="3"/>
  <c r="O3" i="2"/>
  <c r="S3" i="3"/>
  <c r="U3" i="2"/>
  <c r="Y3" i="3"/>
  <c r="Q3" i="3"/>
  <c r="J3" i="3"/>
  <c r="L3" i="3"/>
  <c r="AT3" i="3"/>
  <c r="M3" i="2"/>
  <c r="W3" i="2"/>
  <c r="D3" i="2"/>
  <c r="O3" i="3"/>
  <c r="S3" i="2"/>
  <c r="J3" i="5"/>
  <c r="B3" i="2"/>
  <c r="V3" i="2"/>
  <c r="AA3" i="3"/>
  <c r="H3" i="3"/>
  <c r="AW3" i="3"/>
  <c r="H3" i="2"/>
  <c r="W3" i="3"/>
  <c r="F3" i="3"/>
  <c r="Z3" i="3"/>
  <c r="M3" i="5"/>
  <c r="V2" i="2"/>
  <c r="AB3" i="3"/>
  <c r="X3" i="2"/>
  <c r="AB2" i="2"/>
  <c r="L3" i="2"/>
  <c r="K3" i="2"/>
  <c r="AD3" i="3"/>
  <c r="AK3" i="3"/>
  <c r="R3" i="2"/>
  <c r="AC3" i="3"/>
  <c r="A3" i="3"/>
  <c r="N3" i="3"/>
  <c r="AA3" i="2"/>
  <c r="H3" i="5"/>
  <c r="AU3" i="3"/>
  <c r="M3" i="3"/>
  <c r="P3" i="2"/>
  <c r="F3" i="5"/>
  <c r="Y3" i="2"/>
  <c r="P3" i="3"/>
  <c r="AX3" i="3"/>
  <c r="AC3" i="2"/>
  <c r="X3" i="3"/>
  <c r="I3" i="5"/>
  <c r="I3" i="2"/>
  <c r="G3" i="3"/>
  <c r="AF3" i="3"/>
  <c r="F3" i="2"/>
  <c r="J2" i="3"/>
  <c r="E3" i="2"/>
  <c r="K3" i="5"/>
  <c r="A3" i="2"/>
  <c r="AE3" i="2"/>
</calcChain>
</file>

<file path=xl/sharedStrings.xml><?xml version="1.0" encoding="utf-8"?>
<sst xmlns="http://schemas.openxmlformats.org/spreadsheetml/2006/main" count="309" uniqueCount="298">
  <si>
    <t>Kielivalinta (sarakkeen kirjain):</t>
  </si>
  <si>
    <t>Suomi</t>
  </si>
  <si>
    <t>English</t>
  </si>
  <si>
    <t>Español</t>
  </si>
  <si>
    <t>Order ID / description</t>
  </si>
  <si>
    <t xml:space="preserve">Numero de identificación / descripción del orden </t>
  </si>
  <si>
    <t>Nouto</t>
  </si>
  <si>
    <t>Pickup</t>
  </si>
  <si>
    <t>Recogida</t>
  </si>
  <si>
    <t>Toimitus</t>
  </si>
  <si>
    <t>Delivery</t>
  </si>
  <si>
    <t>Entrega</t>
  </si>
  <si>
    <t>Osoite</t>
  </si>
  <si>
    <t>Address</t>
  </si>
  <si>
    <t>Dirección</t>
  </si>
  <si>
    <t>Postinro</t>
  </si>
  <si>
    <t>Postal code</t>
  </si>
  <si>
    <t>Código postal</t>
  </si>
  <si>
    <t>Paikkakunta</t>
  </si>
  <si>
    <t>City</t>
  </si>
  <si>
    <t>Ciudad</t>
  </si>
  <si>
    <t>Palveluaika (min)</t>
  </si>
  <si>
    <t>Service time (in minutes)</t>
  </si>
  <si>
    <t>Tiempo de servicio</t>
  </si>
  <si>
    <t>Aikaisintaan</t>
  </si>
  <si>
    <t>Start of time window</t>
  </si>
  <si>
    <t>Inicio de la ventana de tiempo</t>
  </si>
  <si>
    <t>Viimeistään</t>
  </si>
  <si>
    <t>End of time window</t>
  </si>
  <si>
    <t>Final de la ventana de tiempo</t>
  </si>
  <si>
    <t>Vehicle name / registration number</t>
  </si>
  <si>
    <t>Nombre de vehiculo / numero de registración</t>
  </si>
  <si>
    <t>Lähtöpaikka</t>
  </si>
  <si>
    <t>Start location</t>
  </si>
  <si>
    <t>Lugar inicial</t>
  </si>
  <si>
    <t>Paluupaikka</t>
  </si>
  <si>
    <t>End location</t>
  </si>
  <si>
    <t>Lugar final</t>
  </si>
  <si>
    <t>Vehicle availability</t>
  </si>
  <si>
    <t>Disponibilidad del vehiculo</t>
  </si>
  <si>
    <t>OHJE:
1) Makrojen pitää olla päällä.
2) Virheelliset syötteet muuttuvat teksteiltään punaisiksi.</t>
  </si>
  <si>
    <t>INSTRUCTIONS:
1) Macros need to be enabled.
2) Faulty input will be pointed out by changing the text color of these cells to red.</t>
  </si>
  <si>
    <t>INSTRUCCIONES:
1) Se necesitan permitir macros.
2) Entradas defectuosas se marcarán con texto rojo.</t>
  </si>
  <si>
    <t>Määrän tulee olla positiivinen kokonaisluku.</t>
  </si>
  <si>
    <t>The capacity needs to be a positive integer.</t>
  </si>
  <si>
    <t>La cantitad necesita ser entero positivo.</t>
  </si>
  <si>
    <t>Osoitteessa tulee olla mainittuna katu ja talon numero, esimerkiksi Kauppakatu 1.</t>
  </si>
  <si>
    <t>The address must have a street name and a house number, eg. Kauppakatu 1</t>
  </si>
  <si>
    <t>Postinumeron tulee olla viisinumeroinen.</t>
  </si>
  <si>
    <t>The postal code must have 5 digits.</t>
  </si>
  <si>
    <t>El código postal necesita tener cinco numeros.</t>
  </si>
  <si>
    <t>Kunta voi olla mitä vaan.</t>
  </si>
  <si>
    <t>The city can be whatever.</t>
  </si>
  <si>
    <t>La ciudad puede ser cualquiera.</t>
  </si>
  <si>
    <t>Palveluajan täytyy olla ei-negatiivinen kokonaisluku.</t>
  </si>
  <si>
    <t>The service time needs to be a non-negative integer.</t>
  </si>
  <si>
    <t>El tiempo de servicio debe ser un entero non-negativo.</t>
  </si>
  <si>
    <t>Aikaikkunan voi syöttää joko minuutteina nollakohdasta, kellonaikana tai päivämäärän ja kellonajan yhdistelmänä. Esitystapoja ei kuitenkaan saa yhdistää keskenään.</t>
  </si>
  <si>
    <t>The time window can be input as minutes from the "zero hour", as a time or as a combination of date and time. These presentations can not be combined.</t>
  </si>
  <si>
    <t>La ventana de tiempo tiene errores.</t>
  </si>
  <si>
    <t>Määrä (1. kapasiteettia)</t>
  </si>
  <si>
    <t>Määrä (2. kapasiteettia)</t>
  </si>
  <si>
    <t>Määrä (3. kapasiteettia)</t>
  </si>
  <si>
    <t>Amount (in units of capacity 1)</t>
  </si>
  <si>
    <t>Cantidad (en unidades de capacidad 1)</t>
  </si>
  <si>
    <t>Amount (in units of capacity 2)</t>
  </si>
  <si>
    <t>Amount (in units of capacity 3)</t>
  </si>
  <si>
    <t>Cantidad (en unidades de capacidad 3)</t>
  </si>
  <si>
    <t>Cantidad (en unidades de capacidad 2)</t>
  </si>
  <si>
    <t>Ajoneuvon tyyppi</t>
  </si>
  <si>
    <t>Type of vehicle</t>
  </si>
  <si>
    <t>Tipo de vehículo</t>
  </si>
  <si>
    <t>Kapasiteetti 1</t>
  </si>
  <si>
    <t>Capacity 1</t>
  </si>
  <si>
    <t>Capacidad 1</t>
  </si>
  <si>
    <t>Kapasiteetti 2</t>
  </si>
  <si>
    <t>Capacity 2</t>
  </si>
  <si>
    <t>Capacidad 2</t>
  </si>
  <si>
    <t>Kapasiteetti 3</t>
  </si>
  <si>
    <t>Capacity 3</t>
  </si>
  <si>
    <t>Capacidad 3</t>
  </si>
  <si>
    <t>Koordinaatti (leveys (P-E))</t>
  </si>
  <si>
    <t>Koordinaatti (pituus (L-I))</t>
  </si>
  <si>
    <t>Coordinate (Latitude (N-S))</t>
  </si>
  <si>
    <t>Coordinate (Longitude (W-E))</t>
  </si>
  <si>
    <t>Maa</t>
  </si>
  <si>
    <t>Country</t>
  </si>
  <si>
    <t>País</t>
  </si>
  <si>
    <t>Incompatible vehicle types</t>
  </si>
  <si>
    <t>Tipos de vehiculos incompatibles</t>
  </si>
  <si>
    <t>this is hyperlink</t>
  </si>
  <si>
    <t>odd column</t>
  </si>
  <si>
    <t>even column</t>
  </si>
  <si>
    <t>this is a header</t>
  </si>
  <si>
    <t>Vehicle Id</t>
  </si>
  <si>
    <t>El Id del vehículo</t>
  </si>
  <si>
    <t>Noudon järjestysnumero</t>
  </si>
  <si>
    <t>Sequence number of pickup</t>
  </si>
  <si>
    <t>El número en el ordén de la recogida</t>
  </si>
  <si>
    <t>Toimituksen järjestysnumero</t>
  </si>
  <si>
    <t>Sequence number of delivery</t>
  </si>
  <si>
    <t>El número en el ordén de la entrega</t>
  </si>
  <si>
    <t>Info 1</t>
  </si>
  <si>
    <t>Info 2</t>
  </si>
  <si>
    <t>Lukossa?</t>
  </si>
  <si>
    <t>¿Fijado?</t>
  </si>
  <si>
    <t>Fecha de entrega</t>
  </si>
  <si>
    <t>Toteutunut noutoaika</t>
  </si>
  <si>
    <t>Toteutunut toimitusaika</t>
  </si>
  <si>
    <t>Actual time of pickup</t>
  </si>
  <si>
    <t>Actual time of delivery</t>
  </si>
  <si>
    <t>Fecha de recogida</t>
  </si>
  <si>
    <t>Is locked?</t>
  </si>
  <si>
    <t>Info 3</t>
  </si>
  <si>
    <t>Info 4</t>
  </si>
  <si>
    <t>Pysähdysaika (min)</t>
  </si>
  <si>
    <t>Stopping time (in minutes)</t>
  </si>
  <si>
    <t>Tiempo de parada</t>
  </si>
  <si>
    <t>this data has changed</t>
  </si>
  <si>
    <t>Ajoneuvon kiinteä kustannus (€)</t>
  </si>
  <si>
    <t>Ajoneuvon kilometrikustannus (€)</t>
  </si>
  <si>
    <t>Fixed cost (€)</t>
  </si>
  <si>
    <t>Cost € / km</t>
  </si>
  <si>
    <t>Cost € / hour</t>
  </si>
  <si>
    <t>#NF-TASK-ID</t>
  </si>
  <si>
    <t>#NF-TASK-INFO1</t>
  </si>
  <si>
    <t>#NF-TASK-INFO2</t>
  </si>
  <si>
    <t>#NF-TASK-INFO3</t>
  </si>
  <si>
    <t>#NF-TASK-INFO4</t>
  </si>
  <si>
    <t>#NF-TASK-CAPACITY1</t>
  </si>
  <si>
    <t>#NF-TASK-CAPACITY2</t>
  </si>
  <si>
    <t>#NF-TASK-CAPACITY3</t>
  </si>
  <si>
    <t>#NF-TASK-PROFIT</t>
  </si>
  <si>
    <t>#NF-TASK-PICKUP-ADDRESS</t>
  </si>
  <si>
    <t>#NF-TASK-PICKUP-POSTALCODE</t>
  </si>
  <si>
    <t>#NF-TASK-PICKUP-CITY</t>
  </si>
  <si>
    <t>#NF-TASK-PICKUP-COUNTRY</t>
  </si>
  <si>
    <t>#NF-TASK-PICKUP-LATITUDE</t>
  </si>
  <si>
    <t>#NF-TASK-PICKUP-LONGITUDE</t>
  </si>
  <si>
    <t>#NF-TASK-PICKUP-SERVICETIME</t>
  </si>
  <si>
    <t>#NF-TASK-PICKUP-STOPPINGTIME</t>
  </si>
  <si>
    <t>#NF-TASK-PICKUP-TIMEWINDOWSTART</t>
  </si>
  <si>
    <t>#NF-TASK-PICKUP-TIMEWINDOWEND</t>
  </si>
  <si>
    <t>#NF-TASK-DELIVERY-ADDRESS</t>
  </si>
  <si>
    <t>#NF-TASK-DELIVERY-POSTALCODE</t>
  </si>
  <si>
    <t>#NF-TASK-DELIVERY-CITY</t>
  </si>
  <si>
    <t>#NF-TASK-DELIVERY-COUNTRY</t>
  </si>
  <si>
    <t>#NF-TASK-DELIVERY-LATITUDE</t>
  </si>
  <si>
    <t>#NF-TASK-DELIVERY-LONGITUDE</t>
  </si>
  <si>
    <t>#NF-TASK-DELIVERY-SERVICETIME</t>
  </si>
  <si>
    <t>#NF-TASK-DELIVERY-STOPPINGTIME</t>
  </si>
  <si>
    <t>#NF-TASK-DELIVERY-TIMEWINDOWSTART</t>
  </si>
  <si>
    <t>#NF-TASK-DELIVERY-TIMEWINDOWEND</t>
  </si>
  <si>
    <t>#NF-TASK-INCOMPATIBILITIES</t>
  </si>
  <si>
    <t>#NF-TASK-VEHICLEID</t>
  </si>
  <si>
    <t>#NF-TASK-PICKUP-SEQUENCENUMBER</t>
  </si>
  <si>
    <t>#NF-TASK-DELIVERY-SEQUENCENUMBER</t>
  </si>
  <si>
    <t>#NF-TASK-ISLOCKED</t>
  </si>
  <si>
    <t>#NF-TASK-PICKUP-ACTUALTIME</t>
  </si>
  <si>
    <t>#NF-TASK-DELIVERY-ACTUALTIME</t>
  </si>
  <si>
    <t>#NF-VEHICLE-NAME</t>
  </si>
  <si>
    <t>#NF-VEHICLE-TYPE</t>
  </si>
  <si>
    <t>#NF-VEHICLE-CAPACITY1</t>
  </si>
  <si>
    <t>#NF-VEHICLE-CAPACITY2</t>
  </si>
  <si>
    <t>#NF-VEHICLE-CAPACITY3</t>
  </si>
  <si>
    <t>#NF-VEHICLE-FIXEDCOST</t>
  </si>
  <si>
    <t>#NF-VEHICLE-KILOMETERCOST</t>
  </si>
  <si>
    <t>#NF-VEHICLE-HOURCOST</t>
  </si>
  <si>
    <t>#NF-VEHICLE-PICKUP-ADDRESS</t>
  </si>
  <si>
    <t>#NF-VEHICLE-PICKUP-POSTALCODE</t>
  </si>
  <si>
    <t>#NF-VEHICLE-PICKUP-CITY</t>
  </si>
  <si>
    <t>#NF-VEHICLE-PICKUP-COUNTRY</t>
  </si>
  <si>
    <t>#NF-VEHICLE-PICKUP-LATITUDE</t>
  </si>
  <si>
    <t>#NF-VEHICLE-PICKUP-LONGITUDE</t>
  </si>
  <si>
    <t>#NF-VEHICLE-DELIVERY-ADDRESS</t>
  </si>
  <si>
    <t>#NF-VEHICLE-DELIVERY-POSTALCODE</t>
  </si>
  <si>
    <t>#NF-VEHICLE-DELIVERY-CITY</t>
  </si>
  <si>
    <t>#NF-VEHICLE-DELIVERY-COUNTRY</t>
  </si>
  <si>
    <t>#NF-VEHICLE-DELIVERY-LATITUDE</t>
  </si>
  <si>
    <t>#NF-VEHICLE-DELIVERY-LONGITUDE</t>
  </si>
  <si>
    <t>#NF-VEHICLE-TIMEWINDOWSTART</t>
  </si>
  <si>
    <t>#NF-VEHICLE-TIMEWINDOWEND</t>
  </si>
  <si>
    <t>#NF-VEHICLE-MAX-DRIVING-TIME</t>
  </si>
  <si>
    <t>#NF-VEHICLE-MAX-WORKING-TIME</t>
  </si>
  <si>
    <t>Maksimityöaika (h)</t>
  </si>
  <si>
    <t>Maksimiajoaika (h)</t>
  </si>
  <si>
    <t>Maximal driving time (h)</t>
  </si>
  <si>
    <t>Maximal working time (h)</t>
  </si>
  <si>
    <t>b</t>
  </si>
  <si>
    <t>Tilauksen tunniste / kuvaus</t>
  </si>
  <si>
    <t>Yhteensopimattomat ajoneuvotyypit</t>
  </si>
  <si>
    <t>Ajoneuvon nimi / reknro</t>
  </si>
  <si>
    <t>Ajoneuvo käytettävissä</t>
  </si>
  <si>
    <t>Ajoneuvon tunniste</t>
  </si>
  <si>
    <t>Ajoneuvon tuntikustannus (€)</t>
  </si>
  <si>
    <t>Tilauksen tärkeysaste</t>
  </si>
  <si>
    <t>Task priority</t>
  </si>
  <si>
    <t>Yhteensopivat ajoneuvotyypit</t>
  </si>
  <si>
    <t>Compatible vehicle types</t>
  </si>
  <si>
    <t>#NF-TASK-COMPATIBILITIES</t>
  </si>
  <si>
    <t>#NF-VEHICLE-PICKUP-CONFIDENCE</t>
  </si>
  <si>
    <t>#NF-VEHICLE-DELIVERY-CONFIDENCE</t>
  </si>
  <si>
    <t>Pickup confidence</t>
  </si>
  <si>
    <t>Delivery confidence</t>
  </si>
  <si>
    <t>#NF-TASK-PICKUP-CONFIDENCE</t>
  </si>
  <si>
    <t>#NF-TASK-DELIVERY-CONFIDENCE</t>
  </si>
  <si>
    <t>#NF-VEHICLE-INFO1</t>
  </si>
  <si>
    <t>Nopeuskerroin</t>
  </si>
  <si>
    <t>Speed coefficient</t>
  </si>
  <si>
    <t>#NF-VEHICLE-SPEED-PROFILE</t>
  </si>
  <si>
    <t>Nopeusprofiili</t>
  </si>
  <si>
    <t>Speed profile</t>
  </si>
  <si>
    <t>#NF-VEHICLE-SPEED-FACTOR</t>
  </si>
  <si>
    <t>#NF-VEHICLE-CHANGES</t>
  </si>
  <si>
    <t>Changed columns</t>
  </si>
  <si>
    <t>#NF-TASK-CHANGES</t>
  </si>
  <si>
    <t>Sijainti vaihdettavissa?</t>
  </si>
  <si>
    <t>Can be relocated?</t>
  </si>
  <si>
    <t>#NF-TASK-RELOCATE</t>
  </si>
  <si>
    <t>#NF-VEHICLE-RELOCATE</t>
  </si>
  <si>
    <t>#NF-VEHICLE-PICKUP-RESOLUTION</t>
  </si>
  <si>
    <t>#NF-VEHICLE-DELIVERY-RESOLUTION</t>
  </si>
  <si>
    <t>Pickup resolution</t>
  </si>
  <si>
    <t>Delivery resolution</t>
  </si>
  <si>
    <t>#NF-TASK-PICKUP-RESOLUTION</t>
  </si>
  <si>
    <t>#NF-TASK-DELIVERY-RESOLUTION</t>
  </si>
  <si>
    <t>Depot name</t>
  </si>
  <si>
    <t>#NF-DEPOT-NAME</t>
  </si>
  <si>
    <t>Type of depot</t>
  </si>
  <si>
    <t>#NF-DEPOT-TYPE</t>
  </si>
  <si>
    <t>#NF-DEPOT-INFO1</t>
  </si>
  <si>
    <t>#NF-DEPOT-CAPACITY1</t>
  </si>
  <si>
    <t>#NF-DEPOT-CAPACITY2</t>
  </si>
  <si>
    <t>#NF-DEPOT-CAPACITY3</t>
  </si>
  <si>
    <t>#NF-DEPOT-ADDRESS</t>
  </si>
  <si>
    <t>#NF-DEPOT-POSTALCODE</t>
  </si>
  <si>
    <t>#NF-DEPOT-CITY</t>
  </si>
  <si>
    <t>#NF-DEPOT-COUNTRY</t>
  </si>
  <si>
    <t>#NF-DEPOT-LATITUDE</t>
  </si>
  <si>
    <t>#NF-DEPOT-LONGITUDE</t>
  </si>
  <si>
    <t>#NF-DEPOT-CONFIDENCE</t>
  </si>
  <si>
    <t>Confidence</t>
  </si>
  <si>
    <t>#NF-DEPOT-CHANGED-COLUMNS</t>
  </si>
  <si>
    <t>#NF-DEPOT-RESOLUTION</t>
  </si>
  <si>
    <t>Resolution</t>
  </si>
  <si>
    <t>#NF-TASK-PICKUP-STYLE</t>
  </si>
  <si>
    <t>#NF-TASK-DELIVERY-STYLE</t>
  </si>
  <si>
    <t>Pickup style</t>
  </si>
  <si>
    <t>Delivery style</t>
  </si>
  <si>
    <t>#NF-TASK-ACTIVITY-STATE</t>
  </si>
  <si>
    <t>Activity state</t>
  </si>
  <si>
    <t>#NF-VEHICLE-ACTIVITY-STATE</t>
  </si>
  <si>
    <t>#NF-MODIFICATION-NAME</t>
  </si>
  <si>
    <t>#NF-MODIFICATION-INFO1</t>
  </si>
  <si>
    <t>Top Left Longitude (W-E)</t>
  </si>
  <si>
    <t>Bottom Right Longitude (W-E)</t>
  </si>
  <si>
    <t>Top Left Latitude (N-S)</t>
  </si>
  <si>
    <t>Bottom Right Latitude (N-S)</t>
  </si>
  <si>
    <t>#NF-MODIFICATION-SPEED-PROFILES</t>
  </si>
  <si>
    <t>#NF-MODIFICATION-SPEED-FACTOR</t>
  </si>
  <si>
    <t>Speed Factor</t>
  </si>
  <si>
    <t>Applicable Profiles</t>
  </si>
  <si>
    <t>Info</t>
  </si>
  <si>
    <t>Name</t>
  </si>
  <si>
    <t>#NF-MODIFICATION-CHANGED-COLUMNS</t>
  </si>
  <si>
    <t>Modification Name</t>
  </si>
  <si>
    <t>#NF-AREA-MODIFICATION-NAME</t>
  </si>
  <si>
    <t>#NF-AREA-TL-LATITUDE</t>
  </si>
  <si>
    <t>#NF-AREA-TL-LONGITUDE</t>
  </si>
  <si>
    <t>#NF-AREA-BR-LATITUDE</t>
  </si>
  <si>
    <t>#NF-AREA-BR-LONGITUDE</t>
  </si>
  <si>
    <t>#NF-TASK-PICKUP-CAPACITY1</t>
  </si>
  <si>
    <t>#NF-TASK-PICKUP-CAPACITY2</t>
  </si>
  <si>
    <t>#NF-TASK-PICKUP-CAPACITY3</t>
  </si>
  <si>
    <t>#NF-TASK-DELIVERY-CAPACITY1</t>
  </si>
  <si>
    <t>#NF-TASK-DELIVERY-CAPACITY2</t>
  </si>
  <si>
    <t>#NF-TASK-DELIVERY-CAPACITY3</t>
  </si>
  <si>
    <t>Pickup capacity 1 change</t>
  </si>
  <si>
    <t>Delivery capacity 1 change</t>
  </si>
  <si>
    <t>Delivery capacity 2 change</t>
  </si>
  <si>
    <t>Delivery capacity 3 change</t>
  </si>
  <si>
    <t>Pickup capacity 2 change</t>
  </si>
  <si>
    <t>Pickup capacity 3 change</t>
  </si>
  <si>
    <t>#NF-DEPOT-STOPPINGTIME</t>
  </si>
  <si>
    <t>#NF-TASK-DEPOT-INCOMPATIBILITIES</t>
  </si>
  <si>
    <t>#NF-TASK-DEPOT-COMPATIBILITIES</t>
  </si>
  <si>
    <t>Incompatible depot types</t>
  </si>
  <si>
    <t>Compatible depot types</t>
  </si>
  <si>
    <t>#NF-VEHICLE-SERVICE-SPEED-FACTOR</t>
  </si>
  <si>
    <t>#NF-VEHICLE-MAP-SOURCE</t>
  </si>
  <si>
    <t>Map data source</t>
  </si>
  <si>
    <t>Service speed coefficient</t>
  </si>
  <si>
    <t>Scheduling</t>
  </si>
  <si>
    <t>#NF-VEHICLE-SCHEDULING</t>
  </si>
  <si>
    <t>Pickup destination type</t>
  </si>
  <si>
    <t>Delivery destination type</t>
  </si>
  <si>
    <t>#NF-TASK-PICKUP-DESTINATION-TYPE</t>
  </si>
  <si>
    <t>#NF-TASK-DELIVERY-DESTINATION-TYPE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</si>
</sst>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Bookman Old Style"/>
      <family val="1"/>
    </font>
    <font>
      <b/>
      <sz val="10"/>
      <name val="Bookman Old Style"/>
      <family val="1"/>
    </font>
    <font>
      <sz val="10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Bookman Old Style"/>
      <family val="1"/>
    </font>
    <font>
      <b/>
      <u/>
      <sz val="11"/>
      <color rgb="FFE5501B"/>
      <name val="Bookman Old Style"/>
      <family val="1"/>
    </font>
    <font>
      <b/>
      <sz val="11"/>
      <color theme="0"/>
      <name val="Bookman Old Style"/>
      <family val="1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008080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006664"/>
        <bgColor indexed="64"/>
      </patternFill>
    </fill>
    <fill>
      <patternFill patternType="solid">
        <fgColor rgb="FFF6C5B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6" fillId="2" borderId="15" applyNumberFormat="0" applyAlignment="0" applyProtection="0"/>
  </cellStyleXfs>
  <cellXfs count="90">
    <xf numFmtId="0" fontId="0" fillId="0" borderId="0" xfId="0"/>
    <xf numFmtId="0" fontId="3" fillId="0" borderId="0" xfId="1" applyFont="1" applyAlignment="1" applyProtection="1">
      <alignment wrapText="1"/>
      <protection locked="0"/>
    </xf>
    <xf numFmtId="0" fontId="1" fillId="0" borderId="0" xfId="1" applyAlignment="1">
      <alignment wrapText="1"/>
    </xf>
    <xf numFmtId="0" fontId="0" fillId="0" borderId="0" xfId="0" applyAlignment="1">
      <alignment wrapText="1"/>
    </xf>
    <xf numFmtId="0" fontId="3" fillId="0" borderId="0" xfId="1" applyFont="1" applyAlignment="1">
      <alignment wrapText="1"/>
    </xf>
    <xf numFmtId="0" fontId="4" fillId="0" borderId="0" xfId="1" applyFont="1" applyAlignment="1">
      <alignment wrapText="1"/>
    </xf>
    <xf numFmtId="49" fontId="5" fillId="0" borderId="5" xfId="2" applyNumberFormat="1" applyFont="1" applyBorder="1" applyAlignment="1" applyProtection="1">
      <alignment horizontal="left"/>
      <protection locked="0"/>
    </xf>
    <xf numFmtId="49" fontId="5" fillId="0" borderId="0" xfId="2" applyNumberFormat="1" applyFont="1" applyBorder="1" applyAlignment="1" applyProtection="1">
      <alignment horizontal="right"/>
      <protection locked="0"/>
    </xf>
    <xf numFmtId="49" fontId="5" fillId="0" borderId="1" xfId="2" applyNumberFormat="1" applyFont="1" applyBorder="1" applyAlignment="1" applyProtection="1">
      <alignment horizontal="left"/>
      <protection locked="0"/>
    </xf>
    <xf numFmtId="49" fontId="5" fillId="0" borderId="1" xfId="2" applyNumberFormat="1" applyFont="1" applyBorder="1" applyAlignment="1" applyProtection="1">
      <alignment horizontal="right"/>
      <protection locked="0"/>
    </xf>
    <xf numFmtId="49" fontId="5" fillId="0" borderId="0" xfId="2" applyNumberFormat="1" applyFont="1" applyBorder="1" applyAlignment="1" applyProtection="1">
      <protection locked="0"/>
    </xf>
    <xf numFmtId="49" fontId="5" fillId="0" borderId="9" xfId="2" applyNumberFormat="1" applyFont="1" applyBorder="1" applyAlignment="1" applyProtection="1">
      <alignment horizontal="right"/>
      <protection locked="0"/>
    </xf>
    <xf numFmtId="49" fontId="5" fillId="0" borderId="0" xfId="2" applyNumberFormat="1" applyFont="1" applyBorder="1" applyAlignment="1" applyProtection="1">
      <alignment horizontal="left"/>
      <protection locked="0"/>
    </xf>
    <xf numFmtId="49" fontId="5" fillId="0" borderId="9" xfId="2" applyNumberFormat="1" applyFont="1" applyBorder="1" applyAlignment="1" applyProtection="1">
      <alignment horizontal="left"/>
      <protection locked="0"/>
    </xf>
    <xf numFmtId="0" fontId="0" fillId="0" borderId="0" xfId="0" applyBorder="1"/>
    <xf numFmtId="0" fontId="3" fillId="0" borderId="5" xfId="0" applyFont="1" applyBorder="1"/>
    <xf numFmtId="0" fontId="9" fillId="3" borderId="0" xfId="0" applyFont="1" applyFill="1"/>
    <xf numFmtId="0" fontId="3" fillId="4" borderId="5" xfId="0" applyFont="1" applyFill="1" applyBorder="1"/>
    <xf numFmtId="0" fontId="8" fillId="4" borderId="16" xfId="3" applyFont="1" applyFill="1" applyBorder="1" applyAlignment="1">
      <alignment horizontal="center"/>
    </xf>
    <xf numFmtId="49" fontId="0" fillId="0" borderId="5" xfId="0" applyNumberFormat="1" applyBorder="1"/>
    <xf numFmtId="0" fontId="0" fillId="0" borderId="0" xfId="0" quotePrefix="1" applyAlignment="1">
      <alignment wrapText="1"/>
    </xf>
    <xf numFmtId="49" fontId="7" fillId="3" borderId="1" xfId="2" applyNumberFormat="1" applyFont="1" applyFill="1" applyBorder="1" applyAlignment="1" applyProtection="1">
      <alignment horizontal="right"/>
    </xf>
    <xf numFmtId="49" fontId="7" fillId="3" borderId="0" xfId="2" applyNumberFormat="1" applyFont="1" applyFill="1" applyBorder="1" applyAlignment="1" applyProtection="1">
      <alignment horizontal="right"/>
    </xf>
    <xf numFmtId="49" fontId="7" fillId="3" borderId="9" xfId="2" applyNumberFormat="1" applyFont="1" applyFill="1" applyBorder="1" applyAlignment="1" applyProtection="1">
      <alignment horizontal="right"/>
    </xf>
    <xf numFmtId="49" fontId="7" fillId="3" borderId="11" xfId="2" applyNumberFormat="1" applyFont="1" applyFill="1" applyBorder="1" applyAlignment="1" applyProtection="1">
      <alignment horizontal="right"/>
    </xf>
    <xf numFmtId="49" fontId="7" fillId="3" borderId="2" xfId="2" applyNumberFormat="1" applyFont="1" applyFill="1" applyBorder="1" applyAlignment="1" applyProtection="1">
      <alignment horizontal="right"/>
    </xf>
    <xf numFmtId="49" fontId="7" fillId="3" borderId="8" xfId="2" applyNumberFormat="1" applyFont="1" applyFill="1" applyBorder="1" applyAlignment="1" applyProtection="1">
      <alignment horizontal="right"/>
    </xf>
    <xf numFmtId="49" fontId="0" fillId="0" borderId="1" xfId="0" applyNumberFormat="1" applyBorder="1"/>
    <xf numFmtId="49" fontId="0" fillId="0" borderId="0" xfId="0" applyNumberFormat="1" applyBorder="1"/>
    <xf numFmtId="49" fontId="0" fillId="0" borderId="9" xfId="0" applyNumberFormat="1" applyBorder="1"/>
    <xf numFmtId="49" fontId="7" fillId="3" borderId="4" xfId="2" applyNumberFormat="1" applyFont="1" applyFill="1" applyBorder="1" applyAlignment="1" applyProtection="1">
      <alignment horizontal="left"/>
    </xf>
    <xf numFmtId="49" fontId="7" fillId="3" borderId="10" xfId="2" applyNumberFormat="1" applyFont="1" applyFill="1" applyBorder="1" applyAlignment="1" applyProtection="1">
      <alignment horizontal="left"/>
    </xf>
    <xf numFmtId="49" fontId="7" fillId="3" borderId="3" xfId="2" applyNumberFormat="1" applyFont="1" applyFill="1" applyBorder="1" applyAlignment="1" applyProtection="1">
      <alignment horizontal="left"/>
    </xf>
    <xf numFmtId="49" fontId="7" fillId="3" borderId="7" xfId="2" applyNumberFormat="1" applyFont="1" applyFill="1" applyBorder="1" applyAlignment="1" applyProtection="1">
      <alignment horizontal="right"/>
    </xf>
    <xf numFmtId="49" fontId="7" fillId="3" borderId="3" xfId="2" applyNumberFormat="1" applyFont="1" applyFill="1" applyBorder="1" applyAlignment="1" applyProtection="1">
      <alignment horizontal="right"/>
    </xf>
    <xf numFmtId="49" fontId="7" fillId="3" borderId="7" xfId="2" applyNumberFormat="1" applyFont="1" applyFill="1" applyBorder="1" applyAlignment="1" applyProtection="1">
      <alignment horizontal="left"/>
    </xf>
    <xf numFmtId="49" fontId="7" fillId="3" borderId="10" xfId="2" applyNumberFormat="1" applyFont="1" applyFill="1" applyBorder="1" applyAlignment="1" applyProtection="1">
      <alignment horizontal="right"/>
    </xf>
    <xf numFmtId="49" fontId="0" fillId="0" borderId="0" xfId="0" applyNumberFormat="1"/>
    <xf numFmtId="49" fontId="7" fillId="3" borderId="5" xfId="2" applyNumberFormat="1" applyFont="1" applyFill="1" applyBorder="1" applyAlignment="1" applyProtection="1">
      <alignment horizontal="left"/>
    </xf>
    <xf numFmtId="49" fontId="7" fillId="3" borderId="1" xfId="2" applyNumberFormat="1" applyFont="1" applyFill="1" applyBorder="1" applyAlignment="1" applyProtection="1">
      <alignment horizontal="left"/>
    </xf>
    <xf numFmtId="49" fontId="7" fillId="3" borderId="0" xfId="2" applyNumberFormat="1" applyFont="1" applyFill="1" applyBorder="1" applyAlignment="1" applyProtection="1">
      <alignment horizontal="left"/>
    </xf>
    <xf numFmtId="49" fontId="7" fillId="3" borderId="9" xfId="2" applyNumberFormat="1" applyFont="1" applyFill="1" applyBorder="1" applyAlignment="1" applyProtection="1">
      <alignment horizontal="left"/>
    </xf>
    <xf numFmtId="49" fontId="7" fillId="3" borderId="11" xfId="2" applyNumberFormat="1" applyFont="1" applyFill="1" applyBorder="1" applyAlignment="1" applyProtection="1">
      <alignment horizontal="left"/>
    </xf>
    <xf numFmtId="49" fontId="7" fillId="3" borderId="2" xfId="2" applyNumberFormat="1" applyFont="1" applyFill="1" applyBorder="1" applyAlignment="1" applyProtection="1">
      <alignment horizontal="left"/>
    </xf>
    <xf numFmtId="49" fontId="7" fillId="3" borderId="8" xfId="2" applyNumberFormat="1" applyFont="1" applyFill="1" applyBorder="1" applyAlignment="1" applyProtection="1">
      <alignment horizontal="left"/>
    </xf>
    <xf numFmtId="49" fontId="7" fillId="3" borderId="2" xfId="2" applyNumberFormat="1" applyFont="1" applyFill="1" applyBorder="1" applyAlignment="1" applyProtection="1"/>
    <xf numFmtId="49" fontId="7" fillId="3" borderId="6" xfId="2" applyNumberFormat="1" applyFont="1" applyFill="1" applyBorder="1" applyAlignment="1" applyProtection="1">
      <alignment horizontal="center" wrapText="1"/>
    </xf>
    <xf numFmtId="49" fontId="7" fillId="3" borderId="11" xfId="2" applyNumberFormat="1" applyFont="1" applyFill="1" applyBorder="1" applyAlignment="1" applyProtection="1">
      <alignment horizontal="center" wrapText="1"/>
    </xf>
    <xf numFmtId="49" fontId="7" fillId="3" borderId="2" xfId="2" applyNumberFormat="1" applyFont="1" applyFill="1" applyBorder="1" applyAlignment="1" applyProtection="1">
      <alignment horizontal="center" wrapText="1"/>
    </xf>
    <xf numFmtId="49" fontId="7" fillId="3" borderId="8" xfId="2" applyNumberFormat="1" applyFont="1" applyFill="1" applyBorder="1" applyAlignment="1" applyProtection="1">
      <alignment horizontal="center" wrapText="1"/>
    </xf>
    <xf numFmtId="49" fontId="0" fillId="0" borderId="0" xfId="0" applyNumberFormat="1" applyAlignment="1">
      <alignment horizontal="center" wrapText="1"/>
    </xf>
    <xf numFmtId="49" fontId="7" fillId="3" borderId="14" xfId="2" applyNumberFormat="1" applyFont="1" applyFill="1" applyBorder="1" applyAlignment="1" applyProtection="1">
      <alignment horizontal="center" wrapText="1"/>
    </xf>
    <xf numFmtId="49" fontId="7" fillId="3" borderId="13" xfId="2" applyNumberFormat="1" applyFont="1" applyFill="1" applyBorder="1" applyAlignment="1" applyProtection="1">
      <alignment horizontal="center" wrapText="1"/>
    </xf>
    <xf numFmtId="49" fontId="7" fillId="3" borderId="12" xfId="2" applyNumberFormat="1" applyFont="1" applyFill="1" applyBorder="1" applyAlignment="1" applyProtection="1">
      <alignment horizontal="center" wrapText="1"/>
    </xf>
    <xf numFmtId="0" fontId="7" fillId="3" borderId="8" xfId="2" applyNumberFormat="1" applyFont="1" applyFill="1" applyBorder="1" applyAlignment="1" applyProtection="1">
      <alignment horizontal="center" wrapText="1"/>
    </xf>
    <xf numFmtId="49" fontId="7" fillId="5" borderId="3" xfId="2" applyNumberFormat="1" applyFont="1" applyFill="1" applyBorder="1" applyAlignment="1" applyProtection="1">
      <alignment horizontal="left"/>
    </xf>
    <xf numFmtId="49" fontId="7" fillId="5" borderId="3" xfId="2" applyNumberFormat="1" applyFont="1" applyFill="1" applyBorder="1" applyAlignment="1" applyProtection="1">
      <alignment horizontal="right"/>
    </xf>
    <xf numFmtId="49" fontId="7" fillId="5" borderId="7" xfId="2" applyNumberFormat="1" applyFont="1" applyFill="1" applyBorder="1" applyAlignment="1" applyProtection="1">
      <alignment horizontal="left"/>
    </xf>
    <xf numFmtId="49" fontId="7" fillId="5" borderId="10" xfId="2" applyNumberFormat="1" applyFont="1" applyFill="1" applyBorder="1" applyAlignment="1" applyProtection="1">
      <alignment horizontal="right"/>
    </xf>
    <xf numFmtId="49" fontId="7" fillId="5" borderId="7" xfId="2" applyNumberFormat="1" applyFont="1" applyFill="1" applyBorder="1" applyAlignment="1" applyProtection="1">
      <alignment horizontal="right"/>
    </xf>
    <xf numFmtId="49" fontId="7" fillId="5" borderId="11" xfId="2" applyNumberFormat="1" applyFont="1" applyFill="1" applyBorder="1" applyAlignment="1" applyProtection="1">
      <alignment horizontal="left"/>
    </xf>
    <xf numFmtId="49" fontId="7" fillId="5" borderId="2" xfId="2" applyNumberFormat="1" applyFont="1" applyFill="1" applyBorder="1" applyAlignment="1" applyProtection="1">
      <alignment horizontal="right"/>
    </xf>
    <xf numFmtId="49" fontId="7" fillId="5" borderId="2" xfId="2" applyNumberFormat="1" applyFont="1" applyFill="1" applyBorder="1" applyAlignment="1" applyProtection="1">
      <alignment horizontal="left"/>
    </xf>
    <xf numFmtId="49" fontId="7" fillId="5" borderId="8" xfId="2" applyNumberFormat="1" applyFont="1" applyFill="1" applyBorder="1" applyAlignment="1" applyProtection="1">
      <alignment horizontal="left"/>
    </xf>
    <xf numFmtId="49" fontId="7" fillId="5" borderId="11" xfId="2" applyNumberFormat="1" applyFont="1" applyFill="1" applyBorder="1" applyAlignment="1" applyProtection="1">
      <alignment horizontal="right"/>
    </xf>
    <xf numFmtId="49" fontId="7" fillId="5" borderId="8" xfId="2" applyNumberFormat="1" applyFont="1" applyFill="1" applyBorder="1" applyAlignment="1" applyProtection="1">
      <alignment horizontal="right"/>
    </xf>
    <xf numFmtId="49" fontId="7" fillId="5" borderId="2" xfId="2" applyNumberFormat="1" applyFont="1" applyFill="1" applyBorder="1" applyAlignment="1" applyProtection="1">
      <alignment horizontal="center" wrapText="1"/>
    </xf>
    <xf numFmtId="49" fontId="7" fillId="5" borderId="8" xfId="2" applyNumberFormat="1" applyFont="1" applyFill="1" applyBorder="1" applyAlignment="1" applyProtection="1">
      <alignment horizontal="center" wrapText="1"/>
    </xf>
    <xf numFmtId="49" fontId="7" fillId="5" borderId="11" xfId="2" applyNumberFormat="1" applyFont="1" applyFill="1" applyBorder="1" applyAlignment="1" applyProtection="1">
      <alignment horizontal="center" wrapText="1"/>
    </xf>
    <xf numFmtId="0" fontId="7" fillId="5" borderId="8" xfId="2" applyNumberFormat="1" applyFont="1" applyFill="1" applyBorder="1" applyAlignment="1" applyProtection="1">
      <alignment horizontal="center" wrapText="1"/>
    </xf>
    <xf numFmtId="49" fontId="7" fillId="5" borderId="0" xfId="2" applyNumberFormat="1" applyFont="1" applyFill="1" applyBorder="1" applyAlignment="1" applyProtection="1">
      <alignment horizontal="right"/>
    </xf>
    <xf numFmtId="49" fontId="7" fillId="5" borderId="9" xfId="2" applyNumberFormat="1" applyFont="1" applyFill="1" applyBorder="1" applyAlignment="1" applyProtection="1">
      <alignment horizontal="right"/>
    </xf>
    <xf numFmtId="49" fontId="7" fillId="5" borderId="1" xfId="2" applyNumberFormat="1" applyFont="1" applyFill="1" applyBorder="1" applyAlignment="1" applyProtection="1">
      <alignment horizontal="right"/>
    </xf>
    <xf numFmtId="49" fontId="7" fillId="5" borderId="10" xfId="2" applyNumberFormat="1" applyFont="1" applyFill="1" applyBorder="1" applyAlignment="1" applyProtection="1">
      <alignment horizontal="left"/>
    </xf>
    <xf numFmtId="49" fontId="7" fillId="5" borderId="13" xfId="2" applyNumberFormat="1" applyFont="1" applyFill="1" applyBorder="1" applyAlignment="1" applyProtection="1">
      <alignment horizontal="center" wrapText="1"/>
    </xf>
    <xf numFmtId="0" fontId="3" fillId="6" borderId="5" xfId="0" applyFont="1" applyFill="1" applyBorder="1"/>
    <xf numFmtId="49" fontId="7" fillId="3" borderId="0" xfId="2" applyNumberFormat="1" applyFont="1" applyFill="1" applyBorder="1" applyAlignment="1" applyProtection="1">
      <alignment horizontal="center" wrapText="1"/>
    </xf>
    <xf numFmtId="0" fontId="7" fillId="3" borderId="9" xfId="2" applyNumberFormat="1" applyFont="1" applyFill="1" applyBorder="1" applyAlignment="1" applyProtection="1">
      <alignment horizontal="center" wrapText="1"/>
    </xf>
    <xf numFmtId="0" fontId="7" fillId="3" borderId="2" xfId="2" applyNumberFormat="1" applyFont="1" applyFill="1" applyBorder="1" applyAlignment="1" applyProtection="1">
      <alignment horizontal="center" wrapText="1"/>
    </xf>
    <xf numFmtId="0" fontId="7" fillId="3" borderId="11" xfId="2" applyNumberFormat="1" applyFont="1" applyFill="1" applyBorder="1" applyAlignment="1" applyProtection="1">
      <alignment horizontal="center" wrapText="1"/>
    </xf>
    <xf numFmtId="49" fontId="5" fillId="0" borderId="1" xfId="2" applyNumberFormat="1" applyFont="1" applyBorder="1" applyAlignment="1" applyProtection="1">
      <alignment horizontal="left"/>
    </xf>
    <xf numFmtId="49" fontId="5" fillId="0" borderId="0" xfId="2" applyNumberFormat="1" applyFont="1" applyBorder="1" applyAlignment="1" applyProtection="1">
      <alignment horizontal="left"/>
    </xf>
    <xf numFmtId="49" fontId="0" fillId="0" borderId="1" xfId="0" applyNumberFormat="1" applyBorder="1" applyProtection="1"/>
    <xf numFmtId="49" fontId="0" fillId="0" borderId="0" xfId="0" applyNumberFormat="1" applyBorder="1" applyProtection="1"/>
    <xf numFmtId="49" fontId="7" fillId="3" borderId="4" xfId="2" applyNumberFormat="1" applyFont="1" applyFill="1" applyBorder="1" applyAlignment="1" applyProtection="1">
      <alignment horizontal="right"/>
    </xf>
    <xf numFmtId="49" fontId="7" fillId="3" borderId="6" xfId="2" applyNumberFormat="1" applyFont="1" applyFill="1" applyBorder="1" applyAlignment="1" applyProtection="1">
      <alignment horizontal="right"/>
    </xf>
    <xf numFmtId="0" fontId="7" fillId="3" borderId="6" xfId="2" applyNumberFormat="1" applyFont="1" applyFill="1" applyBorder="1" applyAlignment="1" applyProtection="1">
      <alignment horizontal="center" wrapText="1"/>
    </xf>
    <xf numFmtId="0" fontId="0" fillId="0" borderId="9" xfId="0" applyBorder="1"/>
    <xf numFmtId="0" fontId="0" fillId="0" borderId="1" xfId="0" applyBorder="1"/>
    <xf numFmtId="0" fontId="0" fillId="0" borderId="5" xfId="0" applyBorder="1"/>
  </cellXfs>
  <cellStyles count="4">
    <cellStyle name="Check Cell" xfId="3" builtinId="23"/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Medium9"/>
  <colors>
    <mruColors>
      <color rgb="FFF6C5B4"/>
      <color rgb="FF006664"/>
      <color rgb="FF00CDC8"/>
      <color rgb="FFF1F1F1"/>
      <color rgb="FFFBE5DD"/>
      <color rgb="FF008080"/>
      <color rgb="FFE5501B"/>
      <color rgb="FFF0A084"/>
      <color rgb="FFE96E43"/>
      <color rgb="FFEBAE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4"/>
  <sheetViews>
    <sheetView tabSelected="1" topLeftCell="A2" zoomScale="70" zoomScaleNormal="70" workbookViewId="0">
      <selection activeCell="A2" sqref="A2"/>
    </sheetView>
  </sheetViews>
  <sheetFormatPr defaultRowHeight="15" x14ac:dyDescent="0.25"/>
  <cols>
    <col min="1" max="1" width="26.85546875" style="29" bestFit="1" customWidth="1"/>
    <col min="2" max="2" width="23.5703125" style="19" hidden="1" customWidth="1"/>
    <col min="3" max="3" width="23.5703125" style="27" hidden="1" customWidth="1"/>
    <col min="4" max="4" width="18.5703125" style="27" bestFit="1" customWidth="1"/>
    <col min="5" max="5" width="18.7109375" style="37" hidden="1" customWidth="1"/>
    <col min="6" max="6" width="18.5703125" style="29" hidden="1" customWidth="1"/>
    <col min="7" max="10" width="18.5703125" style="28" hidden="1" customWidth="1"/>
    <col min="11" max="13" width="18.5703125" style="28" customWidth="1"/>
    <col min="14" max="14" width="18.5703125" style="82" hidden="1" customWidth="1"/>
    <col min="15" max="15" width="18.5703125" style="83" hidden="1" customWidth="1"/>
    <col min="16" max="16" width="20.7109375" style="27" customWidth="1"/>
    <col min="17" max="17" width="11.7109375" style="37" bestFit="1" customWidth="1"/>
    <col min="18" max="18" width="16.7109375" style="28" bestFit="1" customWidth="1"/>
    <col min="19" max="19" width="16.7109375" style="29" customWidth="1"/>
    <col min="20" max="20" width="22.7109375" style="27" customWidth="1"/>
    <col min="21" max="21" width="22.7109375" style="29" customWidth="1"/>
    <col min="22" max="22" width="20.7109375" style="27" customWidth="1"/>
    <col min="23" max="23" width="11.7109375" style="37" bestFit="1" customWidth="1"/>
    <col min="24" max="24" width="16.7109375" style="28" bestFit="1" customWidth="1"/>
    <col min="25" max="25" width="16.7109375" style="29" customWidth="1"/>
    <col min="26" max="26" width="22.7109375" style="27" customWidth="1"/>
    <col min="27" max="27" width="22.7109375" style="29" customWidth="1"/>
    <col min="28" max="28" width="20.7109375" style="27" customWidth="1"/>
    <col min="29" max="29" width="20.7109375" style="29" customWidth="1"/>
    <col min="30" max="30" width="20.7109375" style="29" hidden="1" customWidth="1"/>
    <col min="31" max="31" width="26.140625" style="19" hidden="1" customWidth="1"/>
    <col min="32" max="32" width="24.28515625" style="19" hidden="1" customWidth="1"/>
    <col min="33" max="33" width="13.5703125" style="37" hidden="1" customWidth="1"/>
    <col min="34" max="34" width="14.85546875" style="37" hidden="1" customWidth="1"/>
    <col min="35" max="35" width="14.28515625" style="37" hidden="1" customWidth="1"/>
    <col min="36" max="36" width="15.28515625" style="37" hidden="1" customWidth="1"/>
    <col min="37" max="37" width="16.42578125" style="37" hidden="1" customWidth="1"/>
    <col min="38" max="38" width="9.140625" style="37" customWidth="1"/>
    <col min="39" max="16384" width="9.140625" style="37"/>
  </cols>
  <sheetData>
    <row r="1" spans="1:37" ht="15.75" hidden="1" x14ac:dyDescent="0.25">
      <c r="A1" s="30" t="s">
        <v>160</v>
      </c>
      <c r="B1" s="30" t="s">
        <v>161</v>
      </c>
      <c r="C1" s="31" t="s">
        <v>206</v>
      </c>
      <c r="D1" s="36" t="s">
        <v>162</v>
      </c>
      <c r="E1" s="34" t="s">
        <v>163</v>
      </c>
      <c r="F1" s="33" t="s">
        <v>164</v>
      </c>
      <c r="G1" s="34" t="s">
        <v>289</v>
      </c>
      <c r="H1" s="34" t="s">
        <v>209</v>
      </c>
      <c r="I1" s="34" t="s">
        <v>212</v>
      </c>
      <c r="J1" s="34" t="s">
        <v>288</v>
      </c>
      <c r="K1" s="34" t="s">
        <v>165</v>
      </c>
      <c r="L1" s="34" t="s">
        <v>166</v>
      </c>
      <c r="M1" s="34" t="s">
        <v>167</v>
      </c>
      <c r="N1" s="36" t="s">
        <v>182</v>
      </c>
      <c r="O1" s="34" t="s">
        <v>183</v>
      </c>
      <c r="P1" s="73" t="s">
        <v>168</v>
      </c>
      <c r="Q1" s="56" t="s">
        <v>169</v>
      </c>
      <c r="R1" s="55" t="s">
        <v>170</v>
      </c>
      <c r="S1" s="57" t="s">
        <v>171</v>
      </c>
      <c r="T1" s="73" t="s">
        <v>172</v>
      </c>
      <c r="U1" s="57" t="s">
        <v>173</v>
      </c>
      <c r="V1" s="31" t="s">
        <v>174</v>
      </c>
      <c r="W1" s="34" t="s">
        <v>175</v>
      </c>
      <c r="X1" s="32" t="s">
        <v>176</v>
      </c>
      <c r="Y1" s="35" t="s">
        <v>177</v>
      </c>
      <c r="Z1" s="31" t="s">
        <v>178</v>
      </c>
      <c r="AA1" s="35" t="s">
        <v>179</v>
      </c>
      <c r="AB1" s="58" t="s">
        <v>180</v>
      </c>
      <c r="AC1" s="59" t="s">
        <v>181</v>
      </c>
      <c r="AD1" s="36" t="s">
        <v>251</v>
      </c>
      <c r="AE1" s="84" t="s">
        <v>219</v>
      </c>
      <c r="AF1" s="84" t="s">
        <v>293</v>
      </c>
      <c r="AG1" s="32" t="s">
        <v>200</v>
      </c>
      <c r="AH1" s="35" t="s">
        <v>201</v>
      </c>
      <c r="AI1" s="35" t="s">
        <v>213</v>
      </c>
      <c r="AJ1" s="84" t="s">
        <v>220</v>
      </c>
      <c r="AK1" s="84" t="s">
        <v>221</v>
      </c>
    </row>
    <row r="2" spans="1:37" ht="15.75" x14ac:dyDescent="0.25">
      <c r="A2" s="38"/>
      <c r="B2" s="38"/>
      <c r="C2" s="39"/>
      <c r="D2" s="21"/>
      <c r="E2" s="22"/>
      <c r="F2" s="23"/>
      <c r="G2" s="22"/>
      <c r="H2" s="22"/>
      <c r="I2" s="22"/>
      <c r="J2" s="22"/>
      <c r="K2" s="22"/>
      <c r="L2" s="22"/>
      <c r="M2" s="22"/>
      <c r="N2" s="21"/>
      <c r="O2" s="22"/>
      <c r="P2" s="60" t="str">
        <f ca="1">INDIRECT("Kieli!"&amp;Kieli!$B$1&amp;8)</f>
        <v>Pickup</v>
      </c>
      <c r="Q2" s="61"/>
      <c r="R2" s="62"/>
      <c r="S2" s="63"/>
      <c r="T2" s="60"/>
      <c r="U2" s="63"/>
      <c r="V2" s="42" t="str">
        <f ca="1">INDIRECT("Kieli!"&amp;Kieli!$B$1&amp;9)</f>
        <v>Delivery</v>
      </c>
      <c r="W2" s="45"/>
      <c r="X2" s="43"/>
      <c r="Y2" s="44"/>
      <c r="Z2" s="42"/>
      <c r="AA2" s="44"/>
      <c r="AB2" s="60" t="str">
        <f ca="1">INDIRECT("Kieli!"&amp;Kieli!$B$1&amp;26)</f>
        <v>Vehicle availability</v>
      </c>
      <c r="AC2" s="65"/>
      <c r="AD2" s="25"/>
      <c r="AE2" s="85"/>
      <c r="AF2" s="85"/>
      <c r="AG2" s="43"/>
      <c r="AH2" s="44"/>
      <c r="AI2" s="44"/>
      <c r="AJ2" s="85"/>
      <c r="AK2" s="85"/>
    </row>
    <row r="3" spans="1:37" s="50" customFormat="1" ht="47.25" x14ac:dyDescent="0.25">
      <c r="A3" s="46" t="str">
        <f ca="1">INDIRECT("Kieli!"&amp;Kieli!$B$1&amp;19)</f>
        <v>Vehicle name / registration number</v>
      </c>
      <c r="B3" s="46" t="str">
        <f ca="1">INDIRECT("Kieli!"&amp;Kieli!$B$1&amp;20)</f>
        <v>Type of vehicle</v>
      </c>
      <c r="C3" s="47" t="s">
        <v>102</v>
      </c>
      <c r="D3" s="47" t="str">
        <f ca="1">INDIRECT("Kieli!"&amp;Kieli!$B$1&amp;21)</f>
        <v>Capacity 1</v>
      </c>
      <c r="E3" s="48" t="str">
        <f ca="1">INDIRECT("Kieli!"&amp;Kieli!$B$1&amp;22)</f>
        <v>Capacity 2</v>
      </c>
      <c r="F3" s="49" t="str">
        <f ca="1">INDIRECT("Kieli!"&amp;Kieli!$B$1&amp;23)</f>
        <v>Capacity 3</v>
      </c>
      <c r="G3" s="78" t="s">
        <v>290</v>
      </c>
      <c r="H3" s="78" t="str">
        <f ca="1">INDIRECT("Kieli!"&amp;Kieli!$B$1&amp;50)</f>
        <v>Speed profile</v>
      </c>
      <c r="I3" s="78" t="str">
        <f ca="1">INDIRECT("Kieli!"&amp;Kieli!$B$1&amp;49)</f>
        <v>Speed coefficient</v>
      </c>
      <c r="J3" s="78" t="s">
        <v>291</v>
      </c>
      <c r="K3" s="48" t="str">
        <f ca="1">INDIRECT("Kieli!"&amp;Kieli!$B$1&amp;42)</f>
        <v>Fixed cost (€)</v>
      </c>
      <c r="L3" s="48" t="str">
        <f ca="1">INDIRECT("Kieli!"&amp;Kieli!$B$1&amp;43)</f>
        <v>Cost € / km</v>
      </c>
      <c r="M3" s="48" t="str">
        <f ca="1">INDIRECT("Kieli!"&amp;Kieli!$B$1&amp;44)</f>
        <v>Cost € / hour</v>
      </c>
      <c r="N3" s="79" t="str">
        <f ca="1">INDIRECT("Kieli!"&amp;Kieli!$B$1&amp;46)</f>
        <v>Maximal driving time (h)</v>
      </c>
      <c r="O3" s="78" t="str">
        <f ca="1">INDIRECT("Kieli!"&amp;Kieli!$B$1&amp;47)</f>
        <v>Maximal working time (h)</v>
      </c>
      <c r="P3" s="68" t="str">
        <f ca="1">INDIRECT("Kieli!"&amp;Kieli!$B$1&amp;10)</f>
        <v>Address</v>
      </c>
      <c r="Q3" s="66" t="str">
        <f ca="1">INDIRECT("Kieli!"&amp;Kieli!$B$1&amp;11)</f>
        <v>Postal code</v>
      </c>
      <c r="R3" s="66" t="str">
        <f ca="1">INDIRECT("Kieli!"&amp;Kieli!$B$1&amp;12)</f>
        <v>City</v>
      </c>
      <c r="S3" s="66" t="str">
        <f ca="1">INDIRECT("Kieli!"&amp;Kieli!$B$1&amp;27)</f>
        <v>Country</v>
      </c>
      <c r="T3" s="68" t="str">
        <f ca="1">INDIRECT("Kieli!"&amp;Kieli!$B$1&amp;13)</f>
        <v>Coordinate (Latitude (N-S))</v>
      </c>
      <c r="U3" s="67" t="str">
        <f ca="1">INDIRECT("Kieli!"&amp;Kieli!$B$1&amp;14)</f>
        <v>Coordinate (Longitude (W-E))</v>
      </c>
      <c r="V3" s="47" t="str">
        <f ca="1">INDIRECT("Kieli!"&amp;Kieli!$B$1&amp;10)</f>
        <v>Address</v>
      </c>
      <c r="W3" s="48" t="str">
        <f ca="1">INDIRECT("Kieli!"&amp;Kieli!$B$1&amp;11)</f>
        <v>Postal code</v>
      </c>
      <c r="X3" s="51" t="str">
        <f ca="1">INDIRECT("Kieli!"&amp;Kieli!$B$1&amp;12)</f>
        <v>City</v>
      </c>
      <c r="Y3" s="49" t="str">
        <f ca="1">INDIRECT("Kieli!"&amp;Kieli!$B$1&amp;27)</f>
        <v>Country</v>
      </c>
      <c r="Z3" s="52" t="str">
        <f ca="1">INDIRECT("Kieli!"&amp;Kieli!$B$1&amp;13)</f>
        <v>Coordinate (Latitude (N-S))</v>
      </c>
      <c r="AA3" s="53" t="str">
        <f ca="1">INDIRECT("Kieli!"&amp;Kieli!$B$1&amp;14)</f>
        <v>Coordinate (Longitude (W-E))</v>
      </c>
      <c r="AB3" s="74" t="str">
        <f ca="1">INDIRECT("Kieli!"&amp;Kieli!$B$1&amp;16)</f>
        <v>Start of time window</v>
      </c>
      <c r="AC3" s="67" t="str">
        <f ca="1">INDIRECT("Kieli!"&amp;Kieli!$B$1&amp;17)</f>
        <v>End of time window</v>
      </c>
      <c r="AD3" s="78" t="s">
        <v>250</v>
      </c>
      <c r="AE3" s="86" t="str">
        <f ca="1">INDIRECT("Kieli!"&amp;Kieli!$B$1&amp;51)</f>
        <v>Can be relocated?</v>
      </c>
      <c r="AF3" s="86" t="s">
        <v>292</v>
      </c>
      <c r="AG3" s="51" t="s">
        <v>202</v>
      </c>
      <c r="AH3" s="53" t="s">
        <v>203</v>
      </c>
      <c r="AI3" s="53" t="s">
        <v>214</v>
      </c>
      <c r="AJ3" s="86" t="s">
        <v>222</v>
      </c>
      <c r="AK3" s="86" t="s">
        <v>223</v>
      </c>
    </row>
    <row r="4" spans="1:37" x14ac:dyDescent="0.25">
      <c r="A4" s="6"/>
      <c r="B4" s="6"/>
      <c r="C4" s="8"/>
      <c r="D4" s="8"/>
      <c r="E4" s="12"/>
      <c r="F4" s="13"/>
      <c r="G4" s="12"/>
      <c r="H4" s="12"/>
      <c r="I4" s="12"/>
      <c r="J4" s="12"/>
      <c r="K4" s="12"/>
      <c r="L4" s="12"/>
      <c r="M4" s="12"/>
      <c r="N4" s="80"/>
      <c r="O4" s="81"/>
      <c r="P4" s="8"/>
      <c r="Q4" s="7"/>
      <c r="R4" s="12"/>
      <c r="S4" s="13"/>
      <c r="T4" s="8"/>
      <c r="U4" s="13"/>
      <c r="V4" s="8"/>
      <c r="W4" s="10"/>
      <c r="X4" s="12"/>
      <c r="Y4" s="13"/>
      <c r="Z4" s="8"/>
      <c r="AA4" s="13"/>
      <c r="AB4" s="9"/>
      <c r="AC4" s="11"/>
      <c r="AD4" s="11"/>
    </row>
    <row r="5" spans="1:37" x14ac:dyDescent="0.25">
      <c r="A5" s="6"/>
      <c r="B5" s="6"/>
      <c r="C5" s="8"/>
      <c r="D5" s="8"/>
      <c r="E5" s="12"/>
      <c r="F5" s="13"/>
      <c r="G5" s="12"/>
      <c r="H5" s="12"/>
      <c r="I5" s="12"/>
      <c r="J5" s="12"/>
      <c r="K5" s="12"/>
      <c r="L5" s="12"/>
      <c r="M5" s="12"/>
      <c r="N5" s="80"/>
      <c r="O5" s="81"/>
      <c r="P5" s="8"/>
      <c r="Q5" s="7"/>
      <c r="R5" s="12"/>
      <c r="S5" s="13"/>
      <c r="T5" s="8"/>
      <c r="U5" s="13"/>
      <c r="V5" s="8"/>
      <c r="W5" s="10"/>
      <c r="X5" s="12"/>
      <c r="Y5" s="13"/>
      <c r="Z5" s="8"/>
      <c r="AA5" s="13"/>
      <c r="AB5" s="9"/>
      <c r="AC5" s="11"/>
      <c r="AD5" s="11"/>
    </row>
    <row r="6" spans="1:37" x14ac:dyDescent="0.25">
      <c r="A6" s="6"/>
      <c r="B6" s="6"/>
      <c r="C6" s="8"/>
      <c r="D6" s="8"/>
      <c r="E6" s="12"/>
      <c r="F6" s="13"/>
      <c r="G6" s="12"/>
      <c r="H6" s="12"/>
      <c r="I6" s="12"/>
      <c r="J6" s="12"/>
      <c r="K6" s="12"/>
      <c r="L6" s="12"/>
      <c r="M6" s="12"/>
      <c r="N6" s="80"/>
      <c r="O6" s="81"/>
      <c r="P6" s="8"/>
      <c r="Q6" s="7"/>
      <c r="R6" s="12"/>
      <c r="S6" s="13"/>
      <c r="T6" s="8"/>
      <c r="U6" s="13"/>
      <c r="V6" s="8"/>
      <c r="W6" s="10"/>
      <c r="X6" s="12"/>
      <c r="Y6" s="13"/>
      <c r="Z6" s="8"/>
      <c r="AA6" s="13"/>
      <c r="AB6" s="9"/>
      <c r="AC6" s="11"/>
      <c r="AD6" s="11"/>
    </row>
    <row r="7" spans="1:37" x14ac:dyDescent="0.25">
      <c r="A7" s="6"/>
      <c r="B7" s="6"/>
      <c r="C7" s="8"/>
      <c r="D7" s="8"/>
      <c r="E7" s="12"/>
      <c r="F7" s="13"/>
      <c r="G7" s="12"/>
      <c r="H7" s="12"/>
      <c r="I7" s="12"/>
      <c r="J7" s="12"/>
      <c r="K7" s="12"/>
      <c r="L7" s="12"/>
      <c r="M7" s="12"/>
      <c r="N7" s="80"/>
      <c r="O7" s="81"/>
      <c r="P7" s="8"/>
      <c r="Q7" s="7"/>
      <c r="R7" s="12"/>
      <c r="S7" s="13"/>
      <c r="T7" s="8"/>
      <c r="U7" s="13"/>
      <c r="V7" s="8"/>
      <c r="W7" s="10"/>
      <c r="X7" s="12"/>
      <c r="Y7" s="13"/>
      <c r="Z7" s="8"/>
      <c r="AA7" s="13"/>
      <c r="AB7" s="9"/>
      <c r="AC7" s="11"/>
      <c r="AD7" s="11"/>
    </row>
    <row r="8" spans="1:37" x14ac:dyDescent="0.25">
      <c r="A8" s="6"/>
      <c r="B8" s="6"/>
      <c r="C8" s="8"/>
      <c r="D8" s="8"/>
      <c r="E8" s="12"/>
      <c r="F8" s="13"/>
      <c r="G8" s="12"/>
      <c r="H8" s="12"/>
      <c r="I8" s="12"/>
      <c r="J8" s="12"/>
      <c r="K8" s="12"/>
      <c r="L8" s="12"/>
      <c r="M8" s="12"/>
      <c r="N8" s="80"/>
      <c r="O8" s="81"/>
      <c r="P8" s="8"/>
      <c r="Q8" s="7"/>
      <c r="R8" s="12"/>
      <c r="S8" s="13"/>
      <c r="T8" s="8"/>
      <c r="U8" s="13"/>
      <c r="V8" s="8"/>
      <c r="W8" s="10"/>
      <c r="X8" s="12"/>
      <c r="Y8" s="13"/>
      <c r="Z8" s="8"/>
      <c r="AA8" s="13"/>
      <c r="AB8" s="9"/>
      <c r="AC8" s="11"/>
      <c r="AD8" s="11"/>
    </row>
    <row r="9" spans="1:37" x14ac:dyDescent="0.25">
      <c r="A9" s="6"/>
      <c r="B9" s="6"/>
      <c r="C9" s="8"/>
      <c r="D9" s="8"/>
      <c r="E9" s="12"/>
      <c r="F9" s="13"/>
      <c r="G9" s="12"/>
      <c r="H9" s="12"/>
      <c r="I9" s="12"/>
      <c r="J9" s="12"/>
      <c r="K9" s="12"/>
      <c r="L9" s="12"/>
      <c r="M9" s="12"/>
      <c r="N9" s="80"/>
      <c r="O9" s="81"/>
      <c r="P9" s="8"/>
      <c r="Q9" s="7"/>
      <c r="R9" s="12"/>
      <c r="S9" s="13"/>
      <c r="T9" s="8"/>
      <c r="U9" s="13"/>
      <c r="V9" s="8"/>
      <c r="W9" s="10"/>
      <c r="X9" s="12"/>
      <c r="Y9" s="13"/>
      <c r="Z9" s="8"/>
      <c r="AA9" s="13"/>
      <c r="AB9" s="9"/>
      <c r="AC9" s="11"/>
      <c r="AD9" s="11"/>
    </row>
    <row r="10" spans="1:37" x14ac:dyDescent="0.25">
      <c r="A10" s="6"/>
      <c r="B10" s="6"/>
      <c r="C10" s="8"/>
      <c r="D10" s="8"/>
      <c r="E10" s="12"/>
      <c r="F10" s="13"/>
      <c r="G10" s="12"/>
      <c r="H10" s="12"/>
      <c r="I10" s="12"/>
      <c r="J10" s="12"/>
      <c r="K10" s="12"/>
      <c r="L10" s="12"/>
      <c r="M10" s="12"/>
      <c r="N10" s="80"/>
      <c r="O10" s="81"/>
      <c r="P10" s="8"/>
      <c r="Q10" s="7"/>
      <c r="R10" s="12"/>
      <c r="S10" s="13"/>
      <c r="T10" s="8"/>
      <c r="U10" s="13"/>
      <c r="V10" s="8"/>
      <c r="W10" s="10"/>
      <c r="X10" s="12"/>
      <c r="Y10" s="13"/>
      <c r="Z10" s="8"/>
      <c r="AA10" s="13"/>
      <c r="AB10" s="9"/>
      <c r="AC10" s="11"/>
      <c r="AD10" s="11"/>
    </row>
    <row r="11" spans="1:37" x14ac:dyDescent="0.25">
      <c r="A11" s="6"/>
      <c r="B11" s="6"/>
      <c r="C11" s="8"/>
      <c r="D11" s="8"/>
      <c r="E11" s="12"/>
      <c r="F11" s="13"/>
      <c r="G11" s="12"/>
      <c r="H11" s="12"/>
      <c r="I11" s="12"/>
      <c r="J11" s="12"/>
      <c r="K11" s="12"/>
      <c r="L11" s="12"/>
      <c r="M11" s="12"/>
      <c r="N11" s="80"/>
      <c r="O11" s="81"/>
      <c r="P11" s="8"/>
      <c r="Q11" s="7"/>
      <c r="R11" s="12"/>
      <c r="S11" s="13"/>
      <c r="T11" s="8"/>
      <c r="U11" s="13"/>
      <c r="V11" s="8"/>
      <c r="W11" s="10"/>
      <c r="X11" s="12"/>
      <c r="Y11" s="13"/>
      <c r="Z11" s="8"/>
      <c r="AA11" s="13"/>
      <c r="AB11" s="9"/>
      <c r="AC11" s="11"/>
      <c r="AD11" s="11"/>
    </row>
    <row r="12" spans="1:37" x14ac:dyDescent="0.25">
      <c r="A12" s="6"/>
      <c r="B12" s="6"/>
      <c r="C12" s="8"/>
      <c r="D12" s="8"/>
      <c r="E12" s="12"/>
      <c r="F12" s="13"/>
      <c r="G12" s="12"/>
      <c r="H12" s="12"/>
      <c r="I12" s="12"/>
      <c r="J12" s="12"/>
      <c r="K12" s="12"/>
      <c r="L12" s="12"/>
      <c r="M12" s="12"/>
      <c r="N12" s="80"/>
      <c r="O12" s="81"/>
      <c r="P12" s="8"/>
      <c r="Q12" s="7"/>
      <c r="R12" s="12"/>
      <c r="S12" s="13"/>
      <c r="T12" s="8"/>
      <c r="U12" s="13"/>
      <c r="V12" s="8"/>
      <c r="W12" s="10"/>
      <c r="X12" s="12"/>
      <c r="Y12" s="13"/>
      <c r="Z12" s="8"/>
      <c r="AA12" s="13"/>
      <c r="AB12" s="9"/>
      <c r="AC12" s="11"/>
      <c r="AD12" s="11"/>
    </row>
    <row r="13" spans="1:37" x14ac:dyDescent="0.25">
      <c r="A13" s="6"/>
      <c r="B13" s="6"/>
      <c r="C13" s="8"/>
      <c r="D13" s="8"/>
      <c r="E13" s="12"/>
      <c r="F13" s="13"/>
      <c r="G13" s="12"/>
      <c r="H13" s="12"/>
      <c r="I13" s="12"/>
      <c r="J13" s="12"/>
      <c r="K13" s="12"/>
      <c r="L13" s="12"/>
      <c r="M13" s="12"/>
      <c r="N13" s="80"/>
      <c r="O13" s="81"/>
      <c r="P13" s="8"/>
      <c r="Q13" s="7"/>
      <c r="R13" s="12"/>
      <c r="S13" s="13"/>
      <c r="T13" s="8"/>
      <c r="U13" s="13"/>
      <c r="V13" s="8"/>
      <c r="W13" s="10"/>
      <c r="X13" s="12"/>
      <c r="Y13" s="13"/>
      <c r="Z13" s="8"/>
      <c r="AA13" s="13"/>
      <c r="AB13" s="9"/>
      <c r="AC13" s="11"/>
      <c r="AD13" s="11"/>
    </row>
    <row r="14" spans="1:37" x14ac:dyDescent="0.25">
      <c r="A14" s="6"/>
      <c r="B14" s="6"/>
      <c r="C14" s="8"/>
      <c r="D14" s="8"/>
      <c r="E14" s="12"/>
      <c r="F14" s="13"/>
      <c r="G14" s="12"/>
      <c r="H14" s="12"/>
      <c r="I14" s="12"/>
      <c r="J14" s="12"/>
      <c r="K14" s="12"/>
      <c r="L14" s="12"/>
      <c r="M14" s="12"/>
      <c r="N14" s="80"/>
      <c r="O14" s="81"/>
      <c r="P14" s="8"/>
      <c r="Q14" s="7"/>
      <c r="R14" s="12"/>
      <c r="S14" s="13"/>
      <c r="T14" s="8"/>
      <c r="U14" s="13"/>
      <c r="V14" s="8"/>
      <c r="W14" s="10"/>
      <c r="X14" s="12"/>
      <c r="Y14" s="13"/>
      <c r="Z14" s="8"/>
      <c r="AA14" s="13"/>
      <c r="AB14" s="9"/>
      <c r="AC14" s="11"/>
      <c r="AD14" s="11"/>
    </row>
    <row r="15" spans="1:37" x14ac:dyDescent="0.25">
      <c r="A15" s="6"/>
      <c r="B15" s="6"/>
      <c r="C15" s="8"/>
      <c r="D15" s="8"/>
      <c r="E15" s="12"/>
      <c r="F15" s="13"/>
      <c r="G15" s="12"/>
      <c r="H15" s="12"/>
      <c r="I15" s="12"/>
      <c r="J15" s="12"/>
      <c r="K15" s="12"/>
      <c r="L15" s="12"/>
      <c r="M15" s="12"/>
      <c r="N15" s="80"/>
      <c r="O15" s="81"/>
      <c r="P15" s="8"/>
      <c r="Q15" s="7"/>
      <c r="R15" s="12"/>
      <c r="S15" s="13"/>
      <c r="T15" s="8"/>
      <c r="U15" s="13"/>
      <c r="V15" s="8"/>
      <c r="W15" s="10"/>
      <c r="X15" s="12"/>
      <c r="Y15" s="13"/>
      <c r="Z15" s="8"/>
      <c r="AA15" s="13"/>
      <c r="AB15" s="9"/>
      <c r="AC15" s="11"/>
      <c r="AD15" s="11"/>
    </row>
    <row r="16" spans="1:37" x14ac:dyDescent="0.25">
      <c r="A16" s="6"/>
      <c r="B16" s="6"/>
      <c r="C16" s="8"/>
      <c r="D16" s="8"/>
      <c r="E16" s="12"/>
      <c r="F16" s="13"/>
      <c r="G16" s="12"/>
      <c r="H16" s="12"/>
      <c r="I16" s="12"/>
      <c r="J16" s="12"/>
      <c r="K16" s="12"/>
      <c r="L16" s="12"/>
      <c r="M16" s="12"/>
      <c r="N16" s="80"/>
      <c r="O16" s="81"/>
      <c r="P16" s="8"/>
      <c r="Q16" s="7"/>
      <c r="R16" s="12"/>
      <c r="S16" s="13"/>
      <c r="T16" s="8"/>
      <c r="U16" s="13"/>
      <c r="V16" s="8"/>
      <c r="W16" s="10"/>
      <c r="X16" s="12"/>
      <c r="Y16" s="13"/>
      <c r="Z16" s="8"/>
      <c r="AA16" s="13"/>
      <c r="AB16" s="9"/>
      <c r="AC16" s="11"/>
      <c r="AD16" s="11"/>
    </row>
    <row r="17" spans="1:30" x14ac:dyDescent="0.25">
      <c r="A17" s="6"/>
      <c r="B17" s="6"/>
      <c r="C17" s="8"/>
      <c r="D17" s="8"/>
      <c r="E17" s="12"/>
      <c r="F17" s="13"/>
      <c r="G17" s="12"/>
      <c r="H17" s="12"/>
      <c r="I17" s="12"/>
      <c r="J17" s="12"/>
      <c r="K17" s="12"/>
      <c r="L17" s="12"/>
      <c r="M17" s="12"/>
      <c r="N17" s="80"/>
      <c r="O17" s="81"/>
      <c r="P17" s="8"/>
      <c r="Q17" s="7"/>
      <c r="R17" s="12"/>
      <c r="S17" s="13"/>
      <c r="T17" s="8"/>
      <c r="U17" s="13"/>
      <c r="V17" s="8"/>
      <c r="W17" s="10"/>
      <c r="X17" s="12"/>
      <c r="Y17" s="13"/>
      <c r="Z17" s="8"/>
      <c r="AA17" s="13"/>
      <c r="AB17" s="9"/>
      <c r="AC17" s="11"/>
      <c r="AD17" s="11"/>
    </row>
    <row r="18" spans="1:30" x14ac:dyDescent="0.25">
      <c r="A18" s="6"/>
      <c r="B18" s="6"/>
      <c r="C18" s="8"/>
      <c r="D18" s="8"/>
      <c r="E18" s="12"/>
      <c r="F18" s="13"/>
      <c r="G18" s="12"/>
      <c r="H18" s="12"/>
      <c r="I18" s="12"/>
      <c r="J18" s="12"/>
      <c r="K18" s="12"/>
      <c r="L18" s="12"/>
      <c r="M18" s="12"/>
      <c r="N18" s="80"/>
      <c r="O18" s="81"/>
      <c r="P18" s="8"/>
      <c r="Q18" s="7"/>
      <c r="R18" s="12"/>
      <c r="S18" s="13"/>
      <c r="T18" s="8"/>
      <c r="U18" s="13"/>
      <c r="V18" s="8"/>
      <c r="W18" s="10"/>
      <c r="X18" s="12"/>
      <c r="Y18" s="13"/>
      <c r="Z18" s="8"/>
      <c r="AA18" s="13"/>
      <c r="AB18" s="9"/>
      <c r="AC18" s="11"/>
      <c r="AD18" s="11"/>
    </row>
    <row r="19" spans="1:30" x14ac:dyDescent="0.25">
      <c r="A19" s="6"/>
      <c r="B19" s="6"/>
      <c r="C19" s="8"/>
      <c r="D19" s="8"/>
      <c r="E19" s="12"/>
      <c r="F19" s="13"/>
      <c r="G19" s="12"/>
      <c r="H19" s="12"/>
      <c r="I19" s="12"/>
      <c r="J19" s="12"/>
      <c r="K19" s="12"/>
      <c r="L19" s="12"/>
      <c r="M19" s="12"/>
      <c r="N19" s="80"/>
      <c r="O19" s="81"/>
      <c r="P19" s="8"/>
      <c r="Q19" s="7"/>
      <c r="R19" s="12"/>
      <c r="S19" s="13"/>
      <c r="T19" s="8"/>
      <c r="U19" s="13"/>
      <c r="V19" s="8"/>
      <c r="W19" s="10"/>
      <c r="X19" s="12"/>
      <c r="Y19" s="13"/>
      <c r="Z19" s="8"/>
      <c r="AA19" s="13"/>
      <c r="AB19" s="9"/>
      <c r="AC19" s="11"/>
      <c r="AD19" s="11"/>
    </row>
    <row r="20" spans="1:30" x14ac:dyDescent="0.25">
      <c r="A20" s="6"/>
      <c r="B20" s="6"/>
      <c r="C20" s="8"/>
      <c r="D20" s="8"/>
      <c r="E20" s="12"/>
      <c r="F20" s="13"/>
      <c r="G20" s="12"/>
      <c r="H20" s="12"/>
      <c r="I20" s="12"/>
      <c r="J20" s="12"/>
      <c r="K20" s="12"/>
      <c r="L20" s="12"/>
      <c r="M20" s="12"/>
      <c r="N20" s="80"/>
      <c r="O20" s="81"/>
      <c r="P20" s="8"/>
      <c r="Q20" s="7"/>
      <c r="R20" s="12"/>
      <c r="S20" s="13"/>
      <c r="T20" s="8"/>
      <c r="U20" s="13"/>
      <c r="V20" s="8"/>
      <c r="W20" s="10"/>
      <c r="X20" s="12"/>
      <c r="Y20" s="13"/>
      <c r="Z20" s="8"/>
      <c r="AA20" s="13"/>
      <c r="AB20" s="9"/>
      <c r="AC20" s="11"/>
      <c r="AD20" s="11"/>
    </row>
    <row r="21" spans="1:30" x14ac:dyDescent="0.25">
      <c r="A21" s="6"/>
      <c r="B21" s="6"/>
      <c r="C21" s="8"/>
      <c r="D21" s="8"/>
      <c r="E21" s="12"/>
      <c r="F21" s="13"/>
      <c r="G21" s="12"/>
      <c r="H21" s="12"/>
      <c r="I21" s="12"/>
      <c r="J21" s="12"/>
      <c r="K21" s="12"/>
      <c r="L21" s="12"/>
      <c r="M21" s="12"/>
      <c r="N21" s="80"/>
      <c r="O21" s="81"/>
      <c r="P21" s="8"/>
      <c r="Q21" s="7"/>
      <c r="R21" s="12"/>
      <c r="S21" s="13"/>
      <c r="T21" s="8"/>
      <c r="U21" s="13"/>
      <c r="V21" s="8"/>
      <c r="W21" s="10"/>
      <c r="X21" s="12"/>
      <c r="Y21" s="13"/>
      <c r="Z21" s="8"/>
      <c r="AA21" s="13"/>
      <c r="AB21" s="9"/>
      <c r="AC21" s="11"/>
      <c r="AD21" s="11"/>
    </row>
    <row r="22" spans="1:30" x14ac:dyDescent="0.25">
      <c r="A22" s="6"/>
      <c r="B22" s="6"/>
      <c r="C22" s="8"/>
      <c r="D22" s="8"/>
      <c r="E22" s="12"/>
      <c r="F22" s="13"/>
      <c r="G22" s="12"/>
      <c r="H22" s="12"/>
      <c r="I22" s="12"/>
      <c r="J22" s="12"/>
      <c r="K22" s="12"/>
      <c r="L22" s="12"/>
      <c r="M22" s="12"/>
      <c r="N22" s="80"/>
      <c r="O22" s="81"/>
      <c r="P22" s="8"/>
      <c r="Q22" s="7"/>
      <c r="R22" s="12"/>
      <c r="S22" s="13"/>
      <c r="T22" s="8"/>
      <c r="U22" s="13"/>
      <c r="V22" s="8"/>
      <c r="W22" s="10"/>
      <c r="X22" s="12"/>
      <c r="Y22" s="13"/>
      <c r="Z22" s="8"/>
      <c r="AA22" s="13"/>
      <c r="AB22" s="9"/>
      <c r="AC22" s="11"/>
      <c r="AD22" s="11"/>
    </row>
    <row r="23" spans="1:30" x14ac:dyDescent="0.25">
      <c r="A23" s="6"/>
      <c r="B23" s="6"/>
      <c r="C23" s="8"/>
      <c r="D23" s="8"/>
      <c r="E23" s="12"/>
      <c r="F23" s="13"/>
      <c r="G23" s="12"/>
      <c r="H23" s="12"/>
      <c r="I23" s="12"/>
      <c r="J23" s="12"/>
      <c r="K23" s="12"/>
      <c r="L23" s="12"/>
      <c r="M23" s="12"/>
      <c r="N23" s="80"/>
      <c r="O23" s="81"/>
      <c r="P23" s="8"/>
      <c r="Q23" s="7"/>
      <c r="R23" s="12"/>
      <c r="S23" s="13"/>
      <c r="T23" s="8"/>
      <c r="U23" s="13"/>
      <c r="V23" s="8"/>
      <c r="W23" s="10"/>
      <c r="X23" s="12"/>
      <c r="Y23" s="13"/>
      <c r="Z23" s="8"/>
      <c r="AA23" s="13"/>
      <c r="AB23" s="9"/>
      <c r="AC23" s="11"/>
      <c r="AD23" s="11"/>
    </row>
    <row r="24" spans="1:30" x14ac:dyDescent="0.25">
      <c r="A24" s="6"/>
      <c r="B24" s="6"/>
      <c r="C24" s="8"/>
      <c r="D24" s="8"/>
      <c r="E24" s="12"/>
      <c r="F24" s="13"/>
      <c r="G24" s="12"/>
      <c r="H24" s="12"/>
      <c r="I24" s="12"/>
      <c r="J24" s="12"/>
      <c r="K24" s="12"/>
      <c r="L24" s="12"/>
      <c r="M24" s="12"/>
      <c r="N24" s="80"/>
      <c r="O24" s="81"/>
      <c r="P24" s="8"/>
      <c r="Q24" s="7"/>
      <c r="R24" s="12"/>
      <c r="S24" s="13"/>
      <c r="T24" s="8"/>
      <c r="U24" s="13"/>
      <c r="V24" s="8"/>
      <c r="W24" s="10"/>
      <c r="X24" s="12"/>
      <c r="Y24" s="13"/>
      <c r="Z24" s="8"/>
      <c r="AA24" s="13"/>
      <c r="AB24" s="9"/>
      <c r="AC24" s="11"/>
      <c r="AD24" s="11"/>
    </row>
    <row r="25" spans="1:30" x14ac:dyDescent="0.25">
      <c r="A25" s="6"/>
      <c r="B25" s="6"/>
      <c r="C25" s="8"/>
      <c r="D25" s="8"/>
      <c r="E25" s="12"/>
      <c r="F25" s="13"/>
      <c r="G25" s="12"/>
      <c r="H25" s="12"/>
      <c r="I25" s="12"/>
      <c r="J25" s="12"/>
      <c r="K25" s="12"/>
      <c r="L25" s="12"/>
      <c r="M25" s="12"/>
      <c r="N25" s="80"/>
      <c r="O25" s="81"/>
      <c r="P25" s="8"/>
      <c r="Q25" s="7"/>
      <c r="R25" s="12"/>
      <c r="S25" s="13"/>
      <c r="T25" s="8"/>
      <c r="U25" s="13"/>
      <c r="V25" s="8"/>
      <c r="W25" s="10"/>
      <c r="X25" s="12"/>
      <c r="Y25" s="13"/>
      <c r="Z25" s="8"/>
      <c r="AA25" s="13"/>
      <c r="AB25" s="9"/>
      <c r="AC25" s="11"/>
      <c r="AD25" s="11"/>
    </row>
    <row r="26" spans="1:30" x14ac:dyDescent="0.25">
      <c r="A26" s="6"/>
      <c r="B26" s="6"/>
      <c r="C26" s="8"/>
      <c r="D26" s="8"/>
      <c r="E26" s="12"/>
      <c r="F26" s="13"/>
      <c r="G26" s="12"/>
      <c r="H26" s="12"/>
      <c r="I26" s="12"/>
      <c r="J26" s="12"/>
      <c r="K26" s="12"/>
      <c r="L26" s="12"/>
      <c r="M26" s="12"/>
      <c r="N26" s="80"/>
      <c r="O26" s="81"/>
      <c r="P26" s="8"/>
      <c r="Q26" s="7"/>
      <c r="R26" s="12"/>
      <c r="S26" s="13"/>
      <c r="T26" s="8"/>
      <c r="U26" s="13"/>
      <c r="V26" s="8"/>
      <c r="W26" s="10"/>
      <c r="X26" s="12"/>
      <c r="Y26" s="13"/>
      <c r="Z26" s="8"/>
      <c r="AA26" s="13"/>
      <c r="AB26" s="9"/>
      <c r="AC26" s="11"/>
      <c r="AD26" s="11"/>
    </row>
    <row r="27" spans="1:30" x14ac:dyDescent="0.25">
      <c r="A27" s="6"/>
      <c r="B27" s="6"/>
      <c r="C27" s="8"/>
      <c r="D27" s="8"/>
      <c r="E27" s="12"/>
      <c r="F27" s="13"/>
      <c r="G27" s="12"/>
      <c r="H27" s="12"/>
      <c r="I27" s="12"/>
      <c r="J27" s="12"/>
      <c r="K27" s="12"/>
      <c r="L27" s="12"/>
      <c r="M27" s="12"/>
      <c r="N27" s="80"/>
      <c r="O27" s="81"/>
      <c r="P27" s="8"/>
      <c r="Q27" s="7"/>
      <c r="R27" s="12"/>
      <c r="S27" s="13"/>
      <c r="T27" s="8"/>
      <c r="U27" s="13"/>
      <c r="V27" s="8"/>
      <c r="W27" s="10"/>
      <c r="X27" s="12"/>
      <c r="Y27" s="13"/>
      <c r="Z27" s="8"/>
      <c r="AA27" s="13"/>
      <c r="AB27" s="9"/>
      <c r="AC27" s="11"/>
      <c r="AD27" s="11"/>
    </row>
    <row r="28" spans="1:30" x14ac:dyDescent="0.25">
      <c r="A28" s="6"/>
      <c r="B28" s="6"/>
      <c r="C28" s="8"/>
      <c r="D28" s="8"/>
      <c r="E28" s="12"/>
      <c r="F28" s="13"/>
      <c r="G28" s="12"/>
      <c r="H28" s="12"/>
      <c r="I28" s="12"/>
      <c r="J28" s="12"/>
      <c r="K28" s="12"/>
      <c r="L28" s="12"/>
      <c r="M28" s="12"/>
      <c r="N28" s="80"/>
      <c r="O28" s="81"/>
      <c r="P28" s="8"/>
      <c r="Q28" s="7"/>
      <c r="R28" s="12"/>
      <c r="S28" s="13"/>
      <c r="T28" s="8"/>
      <c r="U28" s="13"/>
      <c r="V28" s="8"/>
      <c r="W28" s="10"/>
      <c r="X28" s="12"/>
      <c r="Y28" s="13"/>
      <c r="Z28" s="8"/>
      <c r="AA28" s="13"/>
      <c r="AB28" s="9"/>
      <c r="AC28" s="11"/>
      <c r="AD28" s="11"/>
    </row>
    <row r="29" spans="1:30" x14ac:dyDescent="0.25">
      <c r="A29" s="6"/>
      <c r="B29" s="6"/>
      <c r="C29" s="8"/>
      <c r="D29" s="8"/>
      <c r="E29" s="12"/>
      <c r="F29" s="13"/>
      <c r="G29" s="12"/>
      <c r="H29" s="12"/>
      <c r="I29" s="12"/>
      <c r="J29" s="12"/>
      <c r="K29" s="12"/>
      <c r="L29" s="12"/>
      <c r="M29" s="12"/>
      <c r="N29" s="80"/>
      <c r="O29" s="81"/>
      <c r="P29" s="8"/>
      <c r="Q29" s="7"/>
      <c r="R29" s="12"/>
      <c r="S29" s="13"/>
      <c r="T29" s="8"/>
      <c r="U29" s="13"/>
      <c r="V29" s="8"/>
      <c r="W29" s="10"/>
      <c r="X29" s="12"/>
      <c r="Y29" s="13"/>
      <c r="Z29" s="8"/>
      <c r="AA29" s="13"/>
      <c r="AB29" s="9"/>
      <c r="AC29" s="11"/>
      <c r="AD29" s="11"/>
    </row>
    <row r="30" spans="1:30" x14ac:dyDescent="0.25">
      <c r="A30" s="6"/>
      <c r="B30" s="6"/>
      <c r="C30" s="8"/>
      <c r="D30" s="8"/>
      <c r="E30" s="12"/>
      <c r="F30" s="13"/>
      <c r="G30" s="12"/>
      <c r="H30" s="12"/>
      <c r="I30" s="12"/>
      <c r="J30" s="12"/>
      <c r="K30" s="12"/>
      <c r="L30" s="12"/>
      <c r="M30" s="12"/>
      <c r="N30" s="80"/>
      <c r="O30" s="81"/>
      <c r="P30" s="8"/>
      <c r="Q30" s="7"/>
      <c r="R30" s="12"/>
      <c r="S30" s="13"/>
      <c r="T30" s="8"/>
      <c r="U30" s="13"/>
      <c r="V30" s="8"/>
      <c r="W30" s="10"/>
      <c r="X30" s="12"/>
      <c r="Y30" s="13"/>
      <c r="Z30" s="8"/>
      <c r="AA30" s="13"/>
      <c r="AB30" s="9"/>
      <c r="AC30" s="11"/>
      <c r="AD30" s="11"/>
    </row>
    <row r="31" spans="1:30" x14ac:dyDescent="0.25">
      <c r="A31" s="6"/>
      <c r="B31" s="6"/>
      <c r="C31" s="8"/>
      <c r="D31" s="8"/>
      <c r="E31" s="12"/>
      <c r="F31" s="13"/>
      <c r="G31" s="12"/>
      <c r="H31" s="12"/>
      <c r="I31" s="12"/>
      <c r="J31" s="12"/>
      <c r="K31" s="12"/>
      <c r="L31" s="12"/>
      <c r="M31" s="12"/>
      <c r="N31" s="80"/>
      <c r="O31" s="81"/>
      <c r="P31" s="8"/>
      <c r="Q31" s="7"/>
      <c r="R31" s="12"/>
      <c r="S31" s="13"/>
      <c r="T31" s="8"/>
      <c r="U31" s="13"/>
      <c r="V31" s="8"/>
      <c r="W31" s="10"/>
      <c r="X31" s="12"/>
      <c r="Y31" s="13"/>
      <c r="Z31" s="8"/>
      <c r="AA31" s="13"/>
      <c r="AB31" s="9"/>
      <c r="AC31" s="11"/>
      <c r="AD31" s="11"/>
    </row>
    <row r="32" spans="1:30" x14ac:dyDescent="0.25">
      <c r="A32" s="6"/>
      <c r="B32" s="6"/>
      <c r="C32" s="8"/>
      <c r="D32" s="8"/>
      <c r="E32" s="12"/>
      <c r="F32" s="13"/>
      <c r="G32" s="12"/>
      <c r="H32" s="12"/>
      <c r="I32" s="12"/>
      <c r="J32" s="12"/>
      <c r="K32" s="12"/>
      <c r="L32" s="12"/>
      <c r="M32" s="12"/>
      <c r="N32" s="80"/>
      <c r="O32" s="81"/>
      <c r="P32" s="8"/>
      <c r="Q32" s="7"/>
      <c r="R32" s="12"/>
      <c r="S32" s="13"/>
      <c r="T32" s="8"/>
      <c r="U32" s="13"/>
      <c r="V32" s="8"/>
      <c r="W32" s="10"/>
      <c r="X32" s="12"/>
      <c r="Y32" s="13"/>
      <c r="Z32" s="8"/>
      <c r="AA32" s="13"/>
      <c r="AB32" s="9"/>
      <c r="AC32" s="11"/>
      <c r="AD32" s="11"/>
    </row>
    <row r="33" spans="1:30" x14ac:dyDescent="0.25">
      <c r="A33" s="6"/>
      <c r="B33" s="6"/>
      <c r="C33" s="8"/>
      <c r="D33" s="8"/>
      <c r="E33" s="12"/>
      <c r="F33" s="13"/>
      <c r="G33" s="12"/>
      <c r="H33" s="12"/>
      <c r="I33" s="12"/>
      <c r="J33" s="12"/>
      <c r="K33" s="12"/>
      <c r="L33" s="12"/>
      <c r="M33" s="12"/>
      <c r="N33" s="80"/>
      <c r="O33" s="81"/>
      <c r="P33" s="8"/>
      <c r="Q33" s="7"/>
      <c r="R33" s="12"/>
      <c r="S33" s="13"/>
      <c r="T33" s="8"/>
      <c r="U33" s="13"/>
      <c r="V33" s="8"/>
      <c r="W33" s="10"/>
      <c r="X33" s="12"/>
      <c r="Y33" s="13"/>
      <c r="Z33" s="8"/>
      <c r="AA33" s="13"/>
      <c r="AB33" s="9"/>
      <c r="AC33" s="11"/>
      <c r="AD33" s="11"/>
    </row>
    <row r="34" spans="1:30" x14ac:dyDescent="0.25">
      <c r="A34" s="6"/>
      <c r="B34" s="6"/>
      <c r="C34" s="8"/>
      <c r="D34" s="8"/>
      <c r="E34" s="12"/>
      <c r="F34" s="13"/>
      <c r="G34" s="12"/>
      <c r="H34" s="12"/>
      <c r="I34" s="12"/>
      <c r="J34" s="12"/>
      <c r="K34" s="12"/>
      <c r="L34" s="12"/>
      <c r="M34" s="12"/>
      <c r="N34" s="80"/>
      <c r="O34" s="81"/>
      <c r="P34" s="8"/>
      <c r="Q34" s="7"/>
      <c r="R34" s="12"/>
      <c r="S34" s="13"/>
      <c r="T34" s="8"/>
      <c r="U34" s="13"/>
      <c r="V34" s="8"/>
      <c r="W34" s="10"/>
      <c r="X34" s="12"/>
      <c r="Y34" s="13"/>
      <c r="Z34" s="8"/>
      <c r="AA34" s="13"/>
      <c r="AB34" s="9"/>
      <c r="AC34" s="11"/>
      <c r="AD34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3"/>
  <sheetViews>
    <sheetView topLeftCell="A2" zoomScale="70" zoomScaleNormal="70" workbookViewId="0">
      <selection activeCell="A2" sqref="A2"/>
    </sheetView>
  </sheetViews>
  <sheetFormatPr defaultRowHeight="15" x14ac:dyDescent="0.25"/>
  <cols>
    <col min="1" max="1" width="28.140625" style="29" bestFit="1" customWidth="1"/>
    <col min="2" max="5" width="20.7109375" style="28" hidden="1" customWidth="1"/>
    <col min="6" max="6" width="15.7109375" style="27" customWidth="1"/>
    <col min="7" max="8" width="15.7109375" style="28" hidden="1" customWidth="1"/>
    <col min="9" max="9" width="15.7109375" style="29" hidden="1" customWidth="1"/>
    <col min="10" max="10" width="17.140625" style="37" customWidth="1"/>
    <col min="11" max="11" width="11.42578125" style="37" bestFit="1" customWidth="1"/>
    <col min="12" max="12" width="16.7109375" style="28" bestFit="1" customWidth="1"/>
    <col min="13" max="13" width="16.7109375" style="29" customWidth="1"/>
    <col min="14" max="14" width="22.7109375" style="27" customWidth="1"/>
    <col min="15" max="15" width="22.7109375" style="29" customWidth="1"/>
    <col min="16" max="16" width="20.7109375" style="27" customWidth="1"/>
    <col min="17" max="17" width="20.7109375" style="29" hidden="1" customWidth="1"/>
    <col min="18" max="18" width="20.7109375" style="27" customWidth="1"/>
    <col min="19" max="19" width="20.7109375" style="29" customWidth="1"/>
    <col min="20" max="20" width="15.7109375" style="27" hidden="1" customWidth="1"/>
    <col min="21" max="22" width="15.7109375" style="28" hidden="1" customWidth="1"/>
    <col min="23" max="23" width="19.140625" style="27" customWidth="1"/>
    <col min="24" max="24" width="11.42578125" style="37" bestFit="1" customWidth="1"/>
    <col min="25" max="25" width="16.7109375" style="28" bestFit="1" customWidth="1"/>
    <col min="26" max="26" width="16.7109375" style="29" customWidth="1"/>
    <col min="27" max="27" width="22.7109375" style="27" customWidth="1"/>
    <col min="28" max="28" width="22.7109375" style="29" customWidth="1"/>
    <col min="29" max="29" width="20.7109375" style="27" customWidth="1"/>
    <col min="30" max="30" width="20.7109375" style="29" hidden="1" customWidth="1"/>
    <col min="31" max="31" width="20.7109375" style="27" customWidth="1"/>
    <col min="32" max="32" width="20.7109375" style="29" customWidth="1"/>
    <col min="33" max="33" width="15.7109375" style="27" hidden="1" customWidth="1"/>
    <col min="34" max="35" width="15.7109375" style="28" hidden="1" customWidth="1"/>
    <col min="36" max="36" width="26.140625" style="27" hidden="1" customWidth="1"/>
    <col min="37" max="37" width="26.140625" style="29" hidden="1" customWidth="1"/>
    <col min="38" max="38" width="26.140625" style="28" hidden="1" customWidth="1"/>
    <col min="39" max="39" width="26.140625" style="29" hidden="1" customWidth="1"/>
    <col min="40" max="43" width="26.140625" style="28" hidden="1" customWidth="1"/>
    <col min="44" max="45" width="24.28515625" style="28" hidden="1" customWidth="1"/>
    <col min="46" max="46" width="15.140625" style="27" hidden="1" customWidth="1"/>
    <col min="47" max="47" width="23.85546875" style="28" hidden="1" customWidth="1"/>
    <col min="48" max="48" width="23.85546875" style="29" hidden="1" customWidth="1"/>
    <col min="49" max="49" width="26.28515625" style="27" hidden="1" customWidth="1"/>
    <col min="50" max="50" width="26.28515625" style="28" hidden="1" customWidth="1"/>
    <col min="51" max="51" width="26.28515625" style="29" hidden="1" customWidth="1"/>
    <col min="52" max="52" width="33.5703125" style="37" hidden="1" customWidth="1"/>
    <col min="53" max="53" width="28.7109375" style="37" hidden="1" customWidth="1"/>
    <col min="54" max="54" width="21" style="37" hidden="1" customWidth="1"/>
    <col min="55" max="55" width="18.140625" style="37" hidden="1" customWidth="1"/>
    <col min="56" max="56" width="17.28515625" style="37" hidden="1" customWidth="1"/>
    <col min="57" max="16384" width="9.140625" style="37"/>
  </cols>
  <sheetData>
    <row r="1" spans="1:56" ht="15.75" hidden="1" x14ac:dyDescent="0.25">
      <c r="A1" s="30" t="s">
        <v>124</v>
      </c>
      <c r="B1" s="31" t="s">
        <v>125</v>
      </c>
      <c r="C1" s="32" t="s">
        <v>126</v>
      </c>
      <c r="D1" s="32" t="s">
        <v>127</v>
      </c>
      <c r="E1" s="35" t="s">
        <v>128</v>
      </c>
      <c r="F1" s="31" t="s">
        <v>129</v>
      </c>
      <c r="G1" s="32" t="s">
        <v>130</v>
      </c>
      <c r="H1" s="22" t="s">
        <v>131</v>
      </c>
      <c r="I1" s="23" t="s">
        <v>132</v>
      </c>
      <c r="J1" s="55" t="s">
        <v>133</v>
      </c>
      <c r="K1" s="56" t="s">
        <v>134</v>
      </c>
      <c r="L1" s="55" t="s">
        <v>135</v>
      </c>
      <c r="M1" s="57" t="s">
        <v>136</v>
      </c>
      <c r="N1" s="58" t="s">
        <v>137</v>
      </c>
      <c r="O1" s="59" t="s">
        <v>138</v>
      </c>
      <c r="P1" s="58" t="s">
        <v>139</v>
      </c>
      <c r="Q1" s="59" t="s">
        <v>140</v>
      </c>
      <c r="R1" s="58" t="s">
        <v>141</v>
      </c>
      <c r="S1" s="59" t="s">
        <v>142</v>
      </c>
      <c r="T1" s="31" t="s">
        <v>271</v>
      </c>
      <c r="U1" s="32" t="s">
        <v>272</v>
      </c>
      <c r="V1" s="22" t="s">
        <v>273</v>
      </c>
      <c r="W1" s="31" t="s">
        <v>143</v>
      </c>
      <c r="X1" s="34" t="s">
        <v>144</v>
      </c>
      <c r="Y1" s="32" t="s">
        <v>145</v>
      </c>
      <c r="Z1" s="35" t="s">
        <v>146</v>
      </c>
      <c r="AA1" s="36" t="s">
        <v>147</v>
      </c>
      <c r="AB1" s="33" t="s">
        <v>148</v>
      </c>
      <c r="AC1" s="36" t="s">
        <v>149</v>
      </c>
      <c r="AD1" s="33" t="s">
        <v>150</v>
      </c>
      <c r="AE1" s="36" t="s">
        <v>151</v>
      </c>
      <c r="AF1" s="33" t="s">
        <v>152</v>
      </c>
      <c r="AG1" s="31" t="s">
        <v>274</v>
      </c>
      <c r="AH1" s="32" t="s">
        <v>275</v>
      </c>
      <c r="AI1" s="22" t="s">
        <v>276</v>
      </c>
      <c r="AJ1" s="36" t="s">
        <v>153</v>
      </c>
      <c r="AK1" s="36" t="s">
        <v>199</v>
      </c>
      <c r="AL1" s="36" t="s">
        <v>284</v>
      </c>
      <c r="AM1" s="36" t="s">
        <v>285</v>
      </c>
      <c r="AN1" s="36" t="s">
        <v>249</v>
      </c>
      <c r="AO1" s="36" t="s">
        <v>218</v>
      </c>
      <c r="AP1" s="36" t="s">
        <v>296</v>
      </c>
      <c r="AQ1" s="36" t="s">
        <v>297</v>
      </c>
      <c r="AR1" s="36" t="s">
        <v>245</v>
      </c>
      <c r="AS1" s="36" t="s">
        <v>246</v>
      </c>
      <c r="AT1" s="58" t="s">
        <v>154</v>
      </c>
      <c r="AU1" s="70" t="s">
        <v>155</v>
      </c>
      <c r="AV1" s="71" t="s">
        <v>156</v>
      </c>
      <c r="AW1" s="72" t="s">
        <v>157</v>
      </c>
      <c r="AX1" s="70" t="s">
        <v>158</v>
      </c>
      <c r="AY1" s="71" t="s">
        <v>159</v>
      </c>
      <c r="AZ1" s="36" t="s">
        <v>204</v>
      </c>
      <c r="BA1" s="36" t="s">
        <v>205</v>
      </c>
      <c r="BB1" s="36" t="s">
        <v>215</v>
      </c>
      <c r="BC1" s="36" t="s">
        <v>224</v>
      </c>
      <c r="BD1" s="36" t="s">
        <v>225</v>
      </c>
    </row>
    <row r="2" spans="1:56" ht="15.75" x14ac:dyDescent="0.25">
      <c r="A2" s="38"/>
      <c r="B2" s="39"/>
      <c r="C2" s="40"/>
      <c r="D2" s="40"/>
      <c r="E2" s="41"/>
      <c r="F2" s="39"/>
      <c r="G2" s="40"/>
      <c r="H2" s="22"/>
      <c r="I2" s="23"/>
      <c r="J2" s="62" t="str">
        <f ca="1">INDIRECT("Kieli!"&amp;Kieli!$B$1&amp;8)</f>
        <v>Pickup</v>
      </c>
      <c r="K2" s="61"/>
      <c r="L2" s="62"/>
      <c r="M2" s="63"/>
      <c r="N2" s="64"/>
      <c r="O2" s="65"/>
      <c r="P2" s="64"/>
      <c r="Q2" s="65"/>
      <c r="R2" s="64"/>
      <c r="S2" s="65"/>
      <c r="T2" s="66"/>
      <c r="U2" s="66"/>
      <c r="V2" s="66"/>
      <c r="W2" s="42" t="str">
        <f ca="1">INDIRECT("Kieli!"&amp;Kieli!$B$1&amp;9)</f>
        <v>Delivery</v>
      </c>
      <c r="X2" s="25"/>
      <c r="Y2" s="43"/>
      <c r="Z2" s="44"/>
      <c r="AA2" s="24"/>
      <c r="AB2" s="26"/>
      <c r="AC2" s="24"/>
      <c r="AD2" s="26"/>
      <c r="AE2" s="24"/>
      <c r="AF2" s="26"/>
      <c r="AG2" s="48"/>
      <c r="AH2" s="48"/>
      <c r="AI2" s="48"/>
      <c r="AJ2" s="24"/>
      <c r="AK2" s="26"/>
      <c r="AL2" s="25"/>
      <c r="AM2" s="26"/>
      <c r="AN2" s="25"/>
      <c r="AO2" s="25"/>
      <c r="AP2" s="25"/>
      <c r="AQ2" s="25"/>
      <c r="AR2" s="25"/>
      <c r="AS2" s="25"/>
      <c r="AT2" s="64"/>
      <c r="AU2" s="61"/>
      <c r="AV2" s="65"/>
      <c r="AW2" s="64"/>
      <c r="AX2" s="61"/>
      <c r="AY2" s="65"/>
      <c r="AZ2" s="24"/>
      <c r="BA2" s="26"/>
      <c r="BB2" s="26"/>
      <c r="BC2" s="24"/>
      <c r="BD2" s="26"/>
    </row>
    <row r="3" spans="1:56" s="50" customFormat="1" ht="47.25" x14ac:dyDescent="0.25">
      <c r="A3" s="46" t="str">
        <f ca="1">INDIRECT("Kieli!"&amp;Kieli!$B$1&amp;4)</f>
        <v>Order ID / description</v>
      </c>
      <c r="B3" s="47" t="s">
        <v>102</v>
      </c>
      <c r="C3" s="48" t="s">
        <v>103</v>
      </c>
      <c r="D3" s="48" t="s">
        <v>113</v>
      </c>
      <c r="E3" s="49" t="s">
        <v>114</v>
      </c>
      <c r="F3" s="47" t="str">
        <f ca="1">INDIRECT("Kieli!"&amp;Kieli!$B$1&amp;5)</f>
        <v>Amount (in units of capacity 1)</v>
      </c>
      <c r="G3" s="48" t="str">
        <f ca="1">INDIRECT("Kieli!"&amp;Kieli!$B$1&amp;6)</f>
        <v>Amount (in units of capacity 2)</v>
      </c>
      <c r="H3" s="76" t="str">
        <f ca="1">INDIRECT("Kieli!"&amp;Kieli!$B$1&amp;7)</f>
        <v>Amount (in units of capacity 3)</v>
      </c>
      <c r="I3" s="77" t="str">
        <f ca="1">INDIRECT("Kieli!"&amp;Kieli!$B$1&amp;45)</f>
        <v>Task priority</v>
      </c>
      <c r="J3" s="66" t="str">
        <f ca="1">INDIRECT("Kieli!"&amp;Kieli!$B$1&amp;10)</f>
        <v>Address</v>
      </c>
      <c r="K3" s="66" t="str">
        <f ca="1">INDIRECT("Kieli!"&amp;Kieli!$B$1&amp;11)</f>
        <v>Postal code</v>
      </c>
      <c r="L3" s="66" t="str">
        <f ca="1">INDIRECT("Kieli!"&amp;Kieli!$B$1&amp;12)</f>
        <v>City</v>
      </c>
      <c r="M3" s="67" t="str">
        <f ca="1">INDIRECT("Kieli!"&amp;Kieli!$B$1&amp;27)</f>
        <v>Country</v>
      </c>
      <c r="N3" s="68" t="str">
        <f ca="1">INDIRECT("Kieli!"&amp;Kieli!$B$1&amp;13)</f>
        <v>Coordinate (Latitude (N-S))</v>
      </c>
      <c r="O3" s="67" t="str">
        <f ca="1">INDIRECT("Kieli!"&amp;Kieli!$B$1&amp;14)</f>
        <v>Coordinate (Longitude (W-E))</v>
      </c>
      <c r="P3" s="68" t="str">
        <f ca="1">INDIRECT("Kieli!"&amp;Kieli!$B$1&amp;15)</f>
        <v>Service time (in minutes)</v>
      </c>
      <c r="Q3" s="69" t="str">
        <f ca="1">INDIRECT("Kieli!"&amp;Kieli!$B$1&amp;41)</f>
        <v>Stopping time (in minutes)</v>
      </c>
      <c r="R3" s="68" t="str">
        <f ca="1">INDIRECT("Kieli!"&amp;Kieli!$B$1&amp;16)</f>
        <v>Start of time window</v>
      </c>
      <c r="S3" s="67" t="str">
        <f ca="1">INDIRECT("Kieli!"&amp;Kieli!$B$1&amp;17)</f>
        <v>End of time window</v>
      </c>
      <c r="T3" s="66" t="s">
        <v>277</v>
      </c>
      <c r="U3" s="66" t="s">
        <v>281</v>
      </c>
      <c r="V3" s="66" t="s">
        <v>282</v>
      </c>
      <c r="W3" s="47" t="str">
        <f ca="1">INDIRECT("Kieli!"&amp;Kieli!$B$1&amp;10)</f>
        <v>Address</v>
      </c>
      <c r="X3" s="48" t="str">
        <f ca="1">INDIRECT("Kieli!"&amp;Kieli!$B$1&amp;11)</f>
        <v>Postal code</v>
      </c>
      <c r="Y3" s="48" t="str">
        <f ca="1">INDIRECT("Kieli!"&amp;Kieli!$B$1&amp;12)</f>
        <v>City</v>
      </c>
      <c r="Z3" s="49" t="str">
        <f ca="1">INDIRECT("Kieli!"&amp;Kieli!$B$1&amp;27)</f>
        <v>Country</v>
      </c>
      <c r="AA3" s="47" t="str">
        <f ca="1">INDIRECT("Kieli!"&amp;Kieli!$B$1&amp;13)</f>
        <v>Coordinate (Latitude (N-S))</v>
      </c>
      <c r="AB3" s="49" t="str">
        <f ca="1">INDIRECT("Kieli!"&amp;Kieli!$B$1&amp;14)</f>
        <v>Coordinate (Longitude (W-E))</v>
      </c>
      <c r="AC3" s="47" t="str">
        <f ca="1">INDIRECT("Kieli!"&amp;Kieli!$B$1&amp;15)</f>
        <v>Service time (in minutes)</v>
      </c>
      <c r="AD3" s="54" t="str">
        <f ca="1">INDIRECT("Kieli!"&amp;Kieli!$B$1&amp;41)</f>
        <v>Stopping time (in minutes)</v>
      </c>
      <c r="AE3" s="47" t="str">
        <f ca="1">INDIRECT("Kieli!"&amp;Kieli!$B$1&amp;16)</f>
        <v>Start of time window</v>
      </c>
      <c r="AF3" s="49" t="str">
        <f ca="1">INDIRECT("Kieli!"&amp;Kieli!$B$1&amp;17)</f>
        <v>End of time window</v>
      </c>
      <c r="AG3" s="48" t="s">
        <v>278</v>
      </c>
      <c r="AH3" s="48" t="s">
        <v>279</v>
      </c>
      <c r="AI3" s="48" t="s">
        <v>280</v>
      </c>
      <c r="AJ3" s="47" t="str">
        <f ca="1">INDIRECT("Kieli!"&amp;Kieli!$B$1&amp;18)</f>
        <v>Incompatible vehicle types</v>
      </c>
      <c r="AK3" s="54" t="str">
        <f ca="1">INDIRECT("Kieli!"&amp;Kieli!$B$1&amp;48)</f>
        <v>Compatible vehicle types</v>
      </c>
      <c r="AL3" s="47" t="s">
        <v>286</v>
      </c>
      <c r="AM3" s="54" t="s">
        <v>287</v>
      </c>
      <c r="AN3" s="78" t="s">
        <v>250</v>
      </c>
      <c r="AO3" s="54" t="str">
        <f ca="1">INDIRECT("Kieli!"&amp;Kieli!$B$1&amp;51)</f>
        <v>Can be relocated?</v>
      </c>
      <c r="AP3" s="78" t="s">
        <v>294</v>
      </c>
      <c r="AQ3" s="78" t="s">
        <v>295</v>
      </c>
      <c r="AR3" s="78" t="s">
        <v>247</v>
      </c>
      <c r="AS3" s="78" t="s">
        <v>248</v>
      </c>
      <c r="AT3" s="68" t="str">
        <f ca="1">INDIRECT("Kieli!"&amp;Kieli!$B$1&amp;35)</f>
        <v>Vehicle Id</v>
      </c>
      <c r="AU3" s="66" t="str">
        <f ca="1">INDIRECT("Kieli!"&amp;Kieli!$B$1&amp;36)</f>
        <v>Sequence number of pickup</v>
      </c>
      <c r="AV3" s="67" t="str">
        <f ca="1">INDIRECT("Kieli!"&amp;Kieli!$B$1&amp;37)</f>
        <v>Sequence number of delivery</v>
      </c>
      <c r="AW3" s="68" t="str">
        <f ca="1">INDIRECT("Kieli!"&amp;Kieli!$B$1&amp;38)</f>
        <v>Is locked?</v>
      </c>
      <c r="AX3" s="66" t="str">
        <f ca="1">INDIRECT("Kieli!"&amp;Kieli!$B$1&amp;39)</f>
        <v>Actual time of pickup</v>
      </c>
      <c r="AY3" s="67" t="str">
        <f ca="1">INDIRECT("Kieli!"&amp;Kieli!$B$1&amp;40)</f>
        <v>Actual time of delivery</v>
      </c>
      <c r="AZ3" s="47" t="s">
        <v>202</v>
      </c>
      <c r="BA3" s="54" t="s">
        <v>203</v>
      </c>
      <c r="BB3" s="54" t="s">
        <v>214</v>
      </c>
      <c r="BC3" s="47" t="s">
        <v>222</v>
      </c>
      <c r="BD3" s="54" t="s">
        <v>223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"/>
  <sheetViews>
    <sheetView topLeftCell="A3" zoomScale="70" zoomScaleNormal="70" workbookViewId="0">
      <selection activeCell="A3" sqref="A3"/>
    </sheetView>
  </sheetViews>
  <sheetFormatPr defaultRowHeight="15" x14ac:dyDescent="0.25"/>
  <cols>
    <col min="1" max="1" width="25.7109375" style="87" customWidth="1"/>
    <col min="2" max="3" width="20.7109375" style="89" hidden="1" customWidth="1"/>
    <col min="4" max="4" width="15.7109375" customWidth="1"/>
    <col min="5" max="5" width="15.7109375" hidden="1" customWidth="1"/>
    <col min="6" max="6" width="15.7109375" style="87" hidden="1" customWidth="1"/>
    <col min="7" max="7" width="15.7109375" style="14" hidden="1" customWidth="1"/>
    <col min="8" max="8" width="15.7109375" style="88" customWidth="1"/>
    <col min="9" max="9" width="10.7109375" customWidth="1"/>
    <col min="10" max="10" width="15.7109375" customWidth="1"/>
    <col min="11" max="11" width="15.7109375" style="87" customWidth="1"/>
    <col min="12" max="12" width="15.7109375" style="88" customWidth="1"/>
    <col min="13" max="13" width="15.7109375" style="87" customWidth="1"/>
    <col min="14" max="16" width="9.140625" hidden="1" customWidth="1"/>
  </cols>
  <sheetData>
    <row r="1" spans="1:16" s="37" customFormat="1" ht="15.75" hidden="1" x14ac:dyDescent="0.25">
      <c r="A1" s="30" t="s">
        <v>227</v>
      </c>
      <c r="B1" s="30" t="s">
        <v>229</v>
      </c>
      <c r="C1" s="30" t="s">
        <v>230</v>
      </c>
      <c r="D1" s="34" t="s">
        <v>231</v>
      </c>
      <c r="E1" s="34" t="s">
        <v>232</v>
      </c>
      <c r="F1" s="33" t="s">
        <v>233</v>
      </c>
      <c r="G1" s="34" t="s">
        <v>283</v>
      </c>
      <c r="H1" s="73" t="s">
        <v>234</v>
      </c>
      <c r="I1" s="56" t="s">
        <v>235</v>
      </c>
      <c r="J1" s="55" t="s">
        <v>236</v>
      </c>
      <c r="K1" s="57" t="s">
        <v>237</v>
      </c>
      <c r="L1" s="73" t="s">
        <v>238</v>
      </c>
      <c r="M1" s="57" t="s">
        <v>239</v>
      </c>
      <c r="N1" s="32" t="s">
        <v>240</v>
      </c>
      <c r="O1" s="35" t="s">
        <v>242</v>
      </c>
      <c r="P1" s="84" t="s">
        <v>243</v>
      </c>
    </row>
    <row r="2" spans="1:16" s="37" customFormat="1" ht="15.75" hidden="1" x14ac:dyDescent="0.25">
      <c r="A2" s="38"/>
      <c r="B2" s="38"/>
      <c r="C2" s="38"/>
      <c r="D2" s="22"/>
      <c r="E2" s="22"/>
      <c r="F2" s="23"/>
      <c r="G2" s="22"/>
      <c r="H2" s="60"/>
      <c r="I2" s="61"/>
      <c r="J2" s="62"/>
      <c r="K2" s="63"/>
      <c r="L2" s="60"/>
      <c r="M2" s="63"/>
      <c r="N2" s="43"/>
      <c r="O2" s="44"/>
      <c r="P2" s="85"/>
    </row>
    <row r="3" spans="1:16" s="50" customFormat="1" ht="47.25" customHeight="1" x14ac:dyDescent="0.25">
      <c r="A3" s="46" t="s">
        <v>226</v>
      </c>
      <c r="B3" s="46" t="s">
        <v>228</v>
      </c>
      <c r="C3" s="46" t="s">
        <v>102</v>
      </c>
      <c r="D3" s="48" t="str">
        <f ca="1">INDIRECT("Kieli!"&amp;Kieli!$B$1&amp;21)</f>
        <v>Capacity 1</v>
      </c>
      <c r="E3" s="48" t="str">
        <f ca="1">INDIRECT("Kieli!"&amp;Kieli!$B$1&amp;22)</f>
        <v>Capacity 2</v>
      </c>
      <c r="F3" s="49" t="str">
        <f ca="1">INDIRECT("Kieli!"&amp;Kieli!$B$1&amp;23)</f>
        <v>Capacity 3</v>
      </c>
      <c r="G3" s="48" t="s">
        <v>116</v>
      </c>
      <c r="H3" s="68" t="str">
        <f ca="1">INDIRECT("Kieli!"&amp;Kieli!$B$1&amp;10)</f>
        <v>Address</v>
      </c>
      <c r="I3" s="66" t="str">
        <f ca="1">INDIRECT("Kieli!"&amp;Kieli!$B$1&amp;11)</f>
        <v>Postal code</v>
      </c>
      <c r="J3" s="66" t="str">
        <f ca="1">INDIRECT("Kieli!"&amp;Kieli!$B$1&amp;12)</f>
        <v>City</v>
      </c>
      <c r="K3" s="67" t="str">
        <f ca="1">INDIRECT("Kieli!"&amp;Kieli!$B$1&amp;27)</f>
        <v>Country</v>
      </c>
      <c r="L3" s="68" t="str">
        <f ca="1">INDIRECT("Kieli!"&amp;Kieli!$B$1&amp;13)</f>
        <v>Coordinate (Latitude (N-S))</v>
      </c>
      <c r="M3" s="67" t="str">
        <f ca="1">INDIRECT("Kieli!"&amp;Kieli!$B$1&amp;14)</f>
        <v>Coordinate (Longitude (W-E))</v>
      </c>
      <c r="N3" s="51" t="s">
        <v>241</v>
      </c>
      <c r="O3" s="53" t="s">
        <v>214</v>
      </c>
      <c r="P3" s="86" t="s">
        <v>244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B105D-CA09-4DC8-A612-CD25F255D92A}">
  <dimension ref="A1:E3"/>
  <sheetViews>
    <sheetView topLeftCell="A2" zoomScale="70" zoomScaleNormal="70" workbookViewId="0">
      <selection activeCell="A2" sqref="A2"/>
    </sheetView>
  </sheetViews>
  <sheetFormatPr defaultRowHeight="15" x14ac:dyDescent="0.25"/>
  <cols>
    <col min="1" max="1" width="20.7109375" customWidth="1"/>
    <col min="2" max="3" width="26.7109375" customWidth="1"/>
    <col min="4" max="4" width="20.7109375" customWidth="1"/>
    <col min="5" max="5" width="23" hidden="1" customWidth="1"/>
  </cols>
  <sheetData>
    <row r="1" spans="1:5" ht="15" hidden="1" customHeight="1" x14ac:dyDescent="0.25">
      <c r="A1" s="63" t="s">
        <v>252</v>
      </c>
      <c r="B1" s="63" t="s">
        <v>253</v>
      </c>
      <c r="C1" s="46" t="s">
        <v>258</v>
      </c>
      <c r="D1" s="46" t="s">
        <v>259</v>
      </c>
      <c r="E1" s="46" t="s">
        <v>264</v>
      </c>
    </row>
    <row r="2" spans="1:5" ht="15" customHeight="1" x14ac:dyDescent="0.25">
      <c r="A2" s="63"/>
      <c r="B2" s="63"/>
      <c r="C2" s="46"/>
      <c r="D2" s="46"/>
      <c r="E2" s="46"/>
    </row>
    <row r="3" spans="1:5" ht="15.75" x14ac:dyDescent="0.25">
      <c r="A3" s="63" t="s">
        <v>263</v>
      </c>
      <c r="B3" s="63" t="s">
        <v>262</v>
      </c>
      <c r="C3" s="46" t="s">
        <v>261</v>
      </c>
      <c r="D3" s="46" t="s">
        <v>260</v>
      </c>
      <c r="E3" s="46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00BC0-46A3-49A6-9609-7CB38279E679}">
  <dimension ref="A1:E3"/>
  <sheetViews>
    <sheetView topLeftCell="A2" zoomScale="70" zoomScaleNormal="70" workbookViewId="0">
      <selection activeCell="A2" sqref="A2"/>
    </sheetView>
  </sheetViews>
  <sheetFormatPr defaultRowHeight="15" x14ac:dyDescent="0.25"/>
  <cols>
    <col min="1" max="5" width="20.7109375" customWidth="1"/>
  </cols>
  <sheetData>
    <row r="1" spans="1:5" ht="31.5" hidden="1" x14ac:dyDescent="0.25">
      <c r="A1" s="73" t="s">
        <v>266</v>
      </c>
      <c r="B1" s="46" t="s">
        <v>267</v>
      </c>
      <c r="C1" s="46" t="s">
        <v>268</v>
      </c>
      <c r="D1" s="46" t="s">
        <v>269</v>
      </c>
      <c r="E1" s="46" t="s">
        <v>270</v>
      </c>
    </row>
    <row r="2" spans="1:5" ht="15.75" x14ac:dyDescent="0.25">
      <c r="A2" s="60"/>
      <c r="B2" s="46"/>
      <c r="C2" s="46"/>
      <c r="D2" s="46"/>
      <c r="E2" s="46"/>
    </row>
    <row r="3" spans="1:5" ht="31.5" x14ac:dyDescent="0.25">
      <c r="A3" s="68" t="s">
        <v>265</v>
      </c>
      <c r="B3" s="46" t="s">
        <v>256</v>
      </c>
      <c r="C3" s="46" t="s">
        <v>254</v>
      </c>
      <c r="D3" s="46" t="s">
        <v>257</v>
      </c>
      <c r="E3" s="46" t="s">
        <v>255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51"/>
  <sheetViews>
    <sheetView workbookViewId="0">
      <selection activeCell="B52" sqref="B52"/>
    </sheetView>
  </sheetViews>
  <sheetFormatPr defaultRowHeight="15" x14ac:dyDescent="0.25"/>
  <cols>
    <col min="1" max="3" width="50.5703125" style="3" customWidth="1"/>
  </cols>
  <sheetData>
    <row r="1" spans="1:3" ht="15.75" x14ac:dyDescent="0.3">
      <c r="A1" s="4" t="s">
        <v>0</v>
      </c>
      <c r="B1" s="1" t="s">
        <v>188</v>
      </c>
      <c r="C1" s="2"/>
    </row>
    <row r="3" spans="1:3" x14ac:dyDescent="0.25">
      <c r="A3" s="5" t="s">
        <v>1</v>
      </c>
      <c r="B3" s="5" t="s">
        <v>2</v>
      </c>
      <c r="C3" s="5" t="s">
        <v>3</v>
      </c>
    </row>
    <row r="4" spans="1:3" ht="15.75" x14ac:dyDescent="0.3">
      <c r="A4" s="4" t="s">
        <v>189</v>
      </c>
      <c r="B4" s="4" t="s">
        <v>4</v>
      </c>
      <c r="C4" s="4" t="s">
        <v>5</v>
      </c>
    </row>
    <row r="5" spans="1:3" ht="15.75" x14ac:dyDescent="0.3">
      <c r="A5" s="4" t="s">
        <v>60</v>
      </c>
      <c r="B5" s="4" t="s">
        <v>63</v>
      </c>
      <c r="C5" s="4" t="s">
        <v>64</v>
      </c>
    </row>
    <row r="6" spans="1:3" ht="15.75" x14ac:dyDescent="0.3">
      <c r="A6" s="4" t="s">
        <v>61</v>
      </c>
      <c r="B6" s="4" t="s">
        <v>65</v>
      </c>
      <c r="C6" s="4" t="s">
        <v>68</v>
      </c>
    </row>
    <row r="7" spans="1:3" ht="15.75" x14ac:dyDescent="0.3">
      <c r="A7" s="4" t="s">
        <v>62</v>
      </c>
      <c r="B7" s="4" t="s">
        <v>66</v>
      </c>
      <c r="C7" s="4" t="s">
        <v>67</v>
      </c>
    </row>
    <row r="8" spans="1:3" ht="15.75" x14ac:dyDescent="0.3">
      <c r="A8" s="4" t="s">
        <v>6</v>
      </c>
      <c r="B8" s="4" t="s">
        <v>7</v>
      </c>
      <c r="C8" s="4" t="s">
        <v>8</v>
      </c>
    </row>
    <row r="9" spans="1:3" ht="15.75" x14ac:dyDescent="0.3">
      <c r="A9" s="4" t="s">
        <v>9</v>
      </c>
      <c r="B9" s="4" t="s">
        <v>10</v>
      </c>
      <c r="C9" s="4" t="s">
        <v>11</v>
      </c>
    </row>
    <row r="10" spans="1:3" ht="15.75" x14ac:dyDescent="0.3">
      <c r="A10" s="4" t="s">
        <v>12</v>
      </c>
      <c r="B10" s="4" t="s">
        <v>13</v>
      </c>
      <c r="C10" s="4" t="s">
        <v>14</v>
      </c>
    </row>
    <row r="11" spans="1:3" ht="15.75" x14ac:dyDescent="0.3">
      <c r="A11" s="4" t="s">
        <v>15</v>
      </c>
      <c r="B11" s="4" t="s">
        <v>16</v>
      </c>
      <c r="C11" s="4" t="s">
        <v>17</v>
      </c>
    </row>
    <row r="12" spans="1:3" ht="15.75" x14ac:dyDescent="0.3">
      <c r="A12" s="4" t="s">
        <v>18</v>
      </c>
      <c r="B12" s="4" t="s">
        <v>19</v>
      </c>
      <c r="C12" s="4" t="s">
        <v>20</v>
      </c>
    </row>
    <row r="13" spans="1:3" ht="15.75" x14ac:dyDescent="0.3">
      <c r="A13" s="4" t="s">
        <v>81</v>
      </c>
      <c r="B13" s="4" t="s">
        <v>83</v>
      </c>
      <c r="C13" s="4"/>
    </row>
    <row r="14" spans="1:3" ht="15.75" x14ac:dyDescent="0.3">
      <c r="A14" s="4" t="s">
        <v>82</v>
      </c>
      <c r="B14" s="4" t="s">
        <v>84</v>
      </c>
      <c r="C14" s="4"/>
    </row>
    <row r="15" spans="1:3" ht="15.75" x14ac:dyDescent="0.3">
      <c r="A15" s="4" t="s">
        <v>21</v>
      </c>
      <c r="B15" s="4" t="s">
        <v>22</v>
      </c>
      <c r="C15" s="4" t="s">
        <v>23</v>
      </c>
    </row>
    <row r="16" spans="1:3" ht="15.75" x14ac:dyDescent="0.3">
      <c r="A16" s="4" t="s">
        <v>24</v>
      </c>
      <c r="B16" s="4" t="s">
        <v>25</v>
      </c>
      <c r="C16" s="4" t="s">
        <v>26</v>
      </c>
    </row>
    <row r="17" spans="1:3" ht="15.75" x14ac:dyDescent="0.3">
      <c r="A17" s="4" t="s">
        <v>27</v>
      </c>
      <c r="B17" s="4" t="s">
        <v>28</v>
      </c>
      <c r="C17" s="4" t="s">
        <v>29</v>
      </c>
    </row>
    <row r="18" spans="1:3" ht="15.75" x14ac:dyDescent="0.3">
      <c r="A18" s="4" t="s">
        <v>190</v>
      </c>
      <c r="B18" s="4" t="s">
        <v>88</v>
      </c>
      <c r="C18" s="4" t="s">
        <v>89</v>
      </c>
    </row>
    <row r="19" spans="1:3" ht="15.75" x14ac:dyDescent="0.3">
      <c r="A19" s="4" t="s">
        <v>191</v>
      </c>
      <c r="B19" s="4" t="s">
        <v>30</v>
      </c>
      <c r="C19" s="4" t="s">
        <v>31</v>
      </c>
    </row>
    <row r="20" spans="1:3" ht="15.75" x14ac:dyDescent="0.3">
      <c r="A20" s="4" t="s">
        <v>69</v>
      </c>
      <c r="B20" s="4" t="s">
        <v>70</v>
      </c>
      <c r="C20" s="4" t="s">
        <v>71</v>
      </c>
    </row>
    <row r="21" spans="1:3" ht="15.75" x14ac:dyDescent="0.3">
      <c r="A21" s="4" t="s">
        <v>72</v>
      </c>
      <c r="B21" s="4" t="s">
        <v>73</v>
      </c>
      <c r="C21" s="4" t="s">
        <v>74</v>
      </c>
    </row>
    <row r="22" spans="1:3" ht="15.75" x14ac:dyDescent="0.3">
      <c r="A22" s="4" t="s">
        <v>75</v>
      </c>
      <c r="B22" s="4" t="s">
        <v>76</v>
      </c>
      <c r="C22" s="4" t="s">
        <v>77</v>
      </c>
    </row>
    <row r="23" spans="1:3" ht="15.75" x14ac:dyDescent="0.3">
      <c r="A23" s="4" t="s">
        <v>78</v>
      </c>
      <c r="B23" s="4" t="s">
        <v>79</v>
      </c>
      <c r="C23" s="4" t="s">
        <v>80</v>
      </c>
    </row>
    <row r="24" spans="1:3" ht="15.75" x14ac:dyDescent="0.3">
      <c r="A24" s="4" t="s">
        <v>32</v>
      </c>
      <c r="B24" s="4" t="s">
        <v>33</v>
      </c>
      <c r="C24" s="4" t="s">
        <v>34</v>
      </c>
    </row>
    <row r="25" spans="1:3" ht="15.75" x14ac:dyDescent="0.3">
      <c r="A25" s="4" t="s">
        <v>35</v>
      </c>
      <c r="B25" s="4" t="s">
        <v>36</v>
      </c>
      <c r="C25" s="4" t="s">
        <v>37</v>
      </c>
    </row>
    <row r="26" spans="1:3" ht="15.75" x14ac:dyDescent="0.3">
      <c r="A26" s="4" t="s">
        <v>192</v>
      </c>
      <c r="B26" s="4" t="s">
        <v>38</v>
      </c>
      <c r="C26" s="4" t="s">
        <v>39</v>
      </c>
    </row>
    <row r="27" spans="1:3" ht="15.75" x14ac:dyDescent="0.3">
      <c r="A27" s="4" t="s">
        <v>85</v>
      </c>
      <c r="B27" s="4" t="s">
        <v>86</v>
      </c>
      <c r="C27" s="4" t="s">
        <v>87</v>
      </c>
    </row>
    <row r="28" spans="1:3" ht="60" x14ac:dyDescent="0.3">
      <c r="A28" s="4" t="s">
        <v>40</v>
      </c>
      <c r="B28" s="4" t="s">
        <v>41</v>
      </c>
      <c r="C28" s="4" t="s">
        <v>42</v>
      </c>
    </row>
    <row r="29" spans="1:3" ht="15.75" x14ac:dyDescent="0.3">
      <c r="A29" s="4" t="s">
        <v>43</v>
      </c>
      <c r="B29" s="4" t="s">
        <v>44</v>
      </c>
      <c r="C29" s="4" t="s">
        <v>45</v>
      </c>
    </row>
    <row r="30" spans="1:3" ht="30" x14ac:dyDescent="0.3">
      <c r="A30" s="4" t="s">
        <v>46</v>
      </c>
      <c r="B30" s="4" t="s">
        <v>47</v>
      </c>
      <c r="C30" s="2"/>
    </row>
    <row r="31" spans="1:3" ht="15.75" x14ac:dyDescent="0.3">
      <c r="A31" s="4" t="s">
        <v>48</v>
      </c>
      <c r="B31" s="4" t="s">
        <v>49</v>
      </c>
      <c r="C31" s="4" t="s">
        <v>50</v>
      </c>
    </row>
    <row r="32" spans="1:3" ht="15.75" x14ac:dyDescent="0.3">
      <c r="A32" s="4" t="s">
        <v>51</v>
      </c>
      <c r="B32" s="4" t="s">
        <v>52</v>
      </c>
      <c r="C32" s="4" t="s">
        <v>53</v>
      </c>
    </row>
    <row r="33" spans="1:3" ht="30" x14ac:dyDescent="0.3">
      <c r="A33" s="4" t="s">
        <v>54</v>
      </c>
      <c r="B33" s="4" t="s">
        <v>55</v>
      </c>
      <c r="C33" s="4" t="s">
        <v>56</v>
      </c>
    </row>
    <row r="34" spans="1:3" ht="60" x14ac:dyDescent="0.3">
      <c r="A34" s="4" t="s">
        <v>57</v>
      </c>
      <c r="B34" s="4" t="s">
        <v>58</v>
      </c>
      <c r="C34" s="4" t="s">
        <v>59</v>
      </c>
    </row>
    <row r="35" spans="1:3" x14ac:dyDescent="0.25">
      <c r="A35" s="3" t="s">
        <v>193</v>
      </c>
      <c r="B35" s="3" t="s">
        <v>94</v>
      </c>
      <c r="C35" s="3" t="s">
        <v>95</v>
      </c>
    </row>
    <row r="36" spans="1:3" x14ac:dyDescent="0.25">
      <c r="A36" s="3" t="s">
        <v>96</v>
      </c>
      <c r="B36" s="3" t="s">
        <v>97</v>
      </c>
      <c r="C36" s="3" t="s">
        <v>98</v>
      </c>
    </row>
    <row r="37" spans="1:3" x14ac:dyDescent="0.25">
      <c r="A37" s="3" t="s">
        <v>99</v>
      </c>
      <c r="B37" s="3" t="s">
        <v>100</v>
      </c>
      <c r="C37" s="3" t="s">
        <v>101</v>
      </c>
    </row>
    <row r="38" spans="1:3" x14ac:dyDescent="0.25">
      <c r="A38" s="3" t="s">
        <v>104</v>
      </c>
      <c r="B38" s="3" t="s">
        <v>112</v>
      </c>
      <c r="C38" s="3" t="s">
        <v>105</v>
      </c>
    </row>
    <row r="39" spans="1:3" x14ac:dyDescent="0.25">
      <c r="A39" s="3" t="s">
        <v>107</v>
      </c>
      <c r="B39" s="3" t="s">
        <v>109</v>
      </c>
      <c r="C39" s="3" t="s">
        <v>111</v>
      </c>
    </row>
    <row r="40" spans="1:3" x14ac:dyDescent="0.25">
      <c r="A40" s="3" t="s">
        <v>108</v>
      </c>
      <c r="B40" s="3" t="s">
        <v>110</v>
      </c>
      <c r="C40" s="20" t="s">
        <v>106</v>
      </c>
    </row>
    <row r="41" spans="1:3" x14ac:dyDescent="0.25">
      <c r="A41" s="3" t="s">
        <v>115</v>
      </c>
      <c r="B41" s="3" t="s">
        <v>116</v>
      </c>
      <c r="C41" s="3" t="s">
        <v>117</v>
      </c>
    </row>
    <row r="42" spans="1:3" x14ac:dyDescent="0.25">
      <c r="A42" s="3" t="s">
        <v>119</v>
      </c>
      <c r="B42" s="3" t="s">
        <v>121</v>
      </c>
    </row>
    <row r="43" spans="1:3" x14ac:dyDescent="0.25">
      <c r="A43" s="3" t="s">
        <v>120</v>
      </c>
      <c r="B43" s="3" t="s">
        <v>122</v>
      </c>
    </row>
    <row r="44" spans="1:3" x14ac:dyDescent="0.25">
      <c r="A44" s="3" t="s">
        <v>194</v>
      </c>
      <c r="B44" s="3" t="s">
        <v>123</v>
      </c>
    </row>
    <row r="45" spans="1:3" x14ac:dyDescent="0.25">
      <c r="A45" s="3" t="s">
        <v>195</v>
      </c>
      <c r="B45" s="3" t="s">
        <v>196</v>
      </c>
    </row>
    <row r="46" spans="1:3" x14ac:dyDescent="0.25">
      <c r="A46" s="3" t="s">
        <v>185</v>
      </c>
      <c r="B46" s="3" t="s">
        <v>186</v>
      </c>
    </row>
    <row r="47" spans="1:3" x14ac:dyDescent="0.25">
      <c r="A47" s="3" t="s">
        <v>184</v>
      </c>
      <c r="B47" s="3" t="s">
        <v>187</v>
      </c>
    </row>
    <row r="48" spans="1:3" x14ac:dyDescent="0.25">
      <c r="A48" s="3" t="s">
        <v>197</v>
      </c>
      <c r="B48" s="3" t="s">
        <v>198</v>
      </c>
    </row>
    <row r="49" spans="1:2" x14ac:dyDescent="0.25">
      <c r="A49" s="3" t="s">
        <v>207</v>
      </c>
      <c r="B49" s="3" t="s">
        <v>208</v>
      </c>
    </row>
    <row r="50" spans="1:2" x14ac:dyDescent="0.25">
      <c r="A50" s="3" t="s">
        <v>210</v>
      </c>
      <c r="B50" s="3" t="s">
        <v>211</v>
      </c>
    </row>
    <row r="51" spans="1:2" x14ac:dyDescent="0.25">
      <c r="A51" s="3" t="s">
        <v>216</v>
      </c>
      <c r="B51" s="3" t="s">
        <v>217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"/>
  <sheetViews>
    <sheetView workbookViewId="0">
      <selection activeCell="K2" sqref="K2"/>
    </sheetView>
  </sheetViews>
  <sheetFormatPr defaultRowHeight="15" x14ac:dyDescent="0.25"/>
  <sheetData>
    <row r="1" spans="1:11" ht="16.5" thickBot="1" x14ac:dyDescent="0.35">
      <c r="A1" s="18" t="s">
        <v>90</v>
      </c>
      <c r="C1" s="17" t="s">
        <v>91</v>
      </c>
      <c r="D1" s="14"/>
      <c r="E1" s="15" t="s">
        <v>92</v>
      </c>
      <c r="G1" s="16" t="s">
        <v>93</v>
      </c>
      <c r="I1" s="75" t="s">
        <v>118</v>
      </c>
      <c r="J1" s="14"/>
      <c r="K1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Vehicles</vt:lpstr>
      <vt:lpstr>Tasks</vt:lpstr>
      <vt:lpstr>Depots</vt:lpstr>
      <vt:lpstr>Modifications</vt:lpstr>
      <vt:lpstr>Areas</vt:lpstr>
      <vt:lpstr>Kieli</vt:lpstr>
      <vt:lpstr>Styles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2022-02-07T09:24:32Z</dcterms:modified>
</cp:coreProperties>
</file>